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8_{0C35CCE0-6FDE-441F-9F68-80BD7F36302F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 l="1"/>
  <c r="F102" i="1"/>
  <c r="H7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7" i="1"/>
  <c r="H38" i="1"/>
  <c r="H39" i="1"/>
  <c r="H41" i="1"/>
  <c r="H42" i="1"/>
  <c r="H43" i="1"/>
  <c r="H44" i="1"/>
  <c r="H45" i="1"/>
  <c r="H46" i="1"/>
  <c r="H49" i="1"/>
  <c r="H50" i="1"/>
  <c r="H51" i="1"/>
  <c r="H52" i="1"/>
  <c r="H53" i="1"/>
  <c r="H55" i="1"/>
  <c r="H57" i="1"/>
  <c r="H58" i="1"/>
  <c r="H59" i="1"/>
  <c r="H61" i="1"/>
  <c r="H62" i="1"/>
  <c r="H66" i="1"/>
  <c r="H69" i="1"/>
  <c r="H72" i="1"/>
  <c r="H73" i="1"/>
  <c r="H74" i="1"/>
  <c r="H77" i="1"/>
  <c r="H78" i="1"/>
  <c r="H79" i="1"/>
  <c r="H80" i="1"/>
  <c r="H81" i="1"/>
  <c r="H82" i="1"/>
  <c r="H86" i="1"/>
  <c r="H87" i="1"/>
  <c r="H88" i="1"/>
  <c r="H89" i="1"/>
  <c r="H92" i="1"/>
  <c r="H93" i="1"/>
  <c r="H95" i="1"/>
  <c r="H96" i="1"/>
  <c r="H97" i="1"/>
  <c r="G7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7" i="1"/>
  <c r="G38" i="1"/>
  <c r="G39" i="1"/>
  <c r="G41" i="1"/>
  <c r="G42" i="1"/>
  <c r="G43" i="1"/>
  <c r="G44" i="1"/>
  <c r="G45" i="1"/>
  <c r="G46" i="1"/>
  <c r="G49" i="1"/>
  <c r="G50" i="1"/>
  <c r="G51" i="1"/>
  <c r="G52" i="1"/>
  <c r="G53" i="1"/>
  <c r="G55" i="1"/>
  <c r="G57" i="1"/>
  <c r="G58" i="1"/>
  <c r="G59" i="1"/>
  <c r="G61" i="1"/>
  <c r="G62" i="1"/>
  <c r="G66" i="1"/>
  <c r="G69" i="1"/>
  <c r="G72" i="1"/>
  <c r="G73" i="1"/>
  <c r="G74" i="1"/>
  <c r="G77" i="1"/>
  <c r="G78" i="1"/>
  <c r="G79" i="1"/>
  <c r="G80" i="1"/>
  <c r="G81" i="1"/>
  <c r="G82" i="1"/>
  <c r="G86" i="1"/>
  <c r="G87" i="1"/>
  <c r="G88" i="1"/>
  <c r="G89" i="1"/>
  <c r="G92" i="1"/>
  <c r="G93" i="1"/>
  <c r="G95" i="1"/>
  <c r="G96" i="1"/>
  <c r="G97" i="1"/>
  <c r="K7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7" i="1"/>
  <c r="K38" i="1"/>
  <c r="K39" i="1"/>
  <c r="K41" i="1"/>
  <c r="K42" i="1"/>
  <c r="K43" i="1"/>
  <c r="K44" i="1"/>
  <c r="K45" i="1"/>
  <c r="K46" i="1"/>
  <c r="K49" i="1"/>
  <c r="K50" i="1"/>
  <c r="K51" i="1"/>
  <c r="K52" i="1"/>
  <c r="K53" i="1"/>
  <c r="K55" i="1"/>
  <c r="K57" i="1"/>
  <c r="K58" i="1"/>
  <c r="K59" i="1"/>
  <c r="K61" i="1"/>
  <c r="K62" i="1"/>
  <c r="K66" i="1"/>
  <c r="K69" i="1"/>
  <c r="K72" i="1"/>
  <c r="K73" i="1"/>
  <c r="K74" i="1"/>
  <c r="K77" i="1"/>
  <c r="K78" i="1"/>
  <c r="K79" i="1"/>
  <c r="K80" i="1"/>
  <c r="K81" i="1"/>
  <c r="K82" i="1"/>
  <c r="K86" i="1"/>
  <c r="K87" i="1"/>
  <c r="K88" i="1"/>
  <c r="K89" i="1"/>
  <c r="K92" i="1"/>
  <c r="K93" i="1"/>
  <c r="K95" i="1"/>
  <c r="K96" i="1"/>
  <c r="K97" i="1"/>
  <c r="F100" i="1"/>
  <c r="F7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1" i="1"/>
  <c r="F42" i="1"/>
  <c r="F43" i="1"/>
  <c r="F44" i="1"/>
  <c r="F45" i="1"/>
  <c r="F46" i="1"/>
  <c r="F49" i="1"/>
  <c r="F50" i="1"/>
  <c r="F51" i="1"/>
  <c r="F52" i="1"/>
  <c r="F53" i="1"/>
  <c r="F55" i="1"/>
  <c r="F57" i="1"/>
  <c r="F58" i="1"/>
  <c r="F59" i="1"/>
  <c r="F61" i="1"/>
  <c r="F62" i="1"/>
  <c r="F66" i="1"/>
  <c r="F69" i="1"/>
  <c r="F72" i="1"/>
  <c r="F73" i="1"/>
  <c r="F74" i="1"/>
  <c r="F77" i="1"/>
  <c r="F78" i="1"/>
  <c r="F79" i="1"/>
  <c r="F80" i="1"/>
  <c r="F81" i="1"/>
  <c r="F82" i="1"/>
  <c r="F86" i="1"/>
  <c r="F87" i="1"/>
  <c r="F88" i="1"/>
  <c r="F89" i="1"/>
  <c r="F92" i="1"/>
  <c r="F93" i="1"/>
  <c r="F95" i="1"/>
  <c r="F96" i="1"/>
  <c r="F97" i="1"/>
  <c r="D102" i="1" l="1"/>
  <c r="M102" i="1"/>
  <c r="J101" i="1"/>
  <c r="I101" i="1"/>
  <c r="D6" i="1"/>
  <c r="D8" i="1"/>
  <c r="D12" i="1"/>
  <c r="D32" i="1"/>
  <c r="D36" i="1"/>
  <c r="D40" i="1"/>
  <c r="D47" i="1"/>
  <c r="D48" i="1"/>
  <c r="D54" i="1"/>
  <c r="D56" i="1"/>
  <c r="D60" i="1"/>
  <c r="D63" i="1"/>
  <c r="D64" i="1"/>
  <c r="D65" i="1"/>
  <c r="D67" i="1"/>
  <c r="D68" i="1"/>
  <c r="D70" i="1"/>
  <c r="D71" i="1"/>
  <c r="D75" i="1"/>
  <c r="D76" i="1"/>
  <c r="D83" i="1"/>
  <c r="D84" i="1"/>
  <c r="D85" i="1"/>
  <c r="D90" i="1"/>
  <c r="D91" i="1"/>
  <c r="D94" i="1"/>
  <c r="D98" i="1"/>
  <c r="D99" i="1"/>
  <c r="G21" i="3"/>
  <c r="M9" i="1"/>
  <c r="M10" i="1"/>
  <c r="M23" i="1"/>
  <c r="M24" i="1"/>
  <c r="M28" i="1"/>
  <c r="M29" i="1"/>
  <c r="M38" i="1"/>
  <c r="M41" i="1"/>
  <c r="M45" i="1"/>
  <c r="M49" i="1"/>
  <c r="M50" i="1"/>
  <c r="M53" i="1"/>
  <c r="M61" i="1"/>
  <c r="M80" i="1"/>
  <c r="M88" i="1"/>
  <c r="M100" i="1"/>
  <c r="L6" i="1"/>
  <c r="L8" i="1"/>
  <c r="L12" i="1"/>
  <c r="L32" i="1"/>
  <c r="L36" i="1"/>
  <c r="L40" i="1"/>
  <c r="L47" i="1"/>
  <c r="L48" i="1"/>
  <c r="L54" i="1"/>
  <c r="L56" i="1"/>
  <c r="L60" i="1"/>
  <c r="L63" i="1"/>
  <c r="L64" i="1"/>
  <c r="L65" i="1"/>
  <c r="L67" i="1"/>
  <c r="L68" i="1"/>
  <c r="L70" i="1"/>
  <c r="L71" i="1"/>
  <c r="L75" i="1"/>
  <c r="L76" i="1"/>
  <c r="L83" i="1"/>
  <c r="L84" i="1"/>
  <c r="L85" i="1"/>
  <c r="L90" i="1"/>
  <c r="L91" i="1"/>
  <c r="L94" i="1"/>
  <c r="L98" i="1"/>
  <c r="L99" i="1"/>
  <c r="I73" i="2"/>
  <c r="K5" i="1"/>
  <c r="H73" i="2"/>
  <c r="H5" i="1"/>
  <c r="G73" i="2"/>
  <c r="G5" i="1"/>
  <c r="F73" i="2"/>
  <c r="F5" i="1"/>
  <c r="L88" i="1" l="1"/>
  <c r="L77" i="1"/>
  <c r="L59" i="1"/>
  <c r="L49" i="1"/>
  <c r="L38" i="1"/>
  <c r="L28" i="1"/>
  <c r="L20" i="1"/>
  <c r="L11" i="1"/>
  <c r="D21" i="1"/>
  <c r="D13" i="1"/>
  <c r="L96" i="1"/>
  <c r="L82" i="1"/>
  <c r="L72" i="1"/>
  <c r="L55" i="1"/>
  <c r="L44" i="1"/>
  <c r="L34" i="1"/>
  <c r="L25" i="1"/>
  <c r="L17" i="1"/>
  <c r="L7" i="1"/>
  <c r="D61" i="1"/>
  <c r="D39" i="1"/>
  <c r="D77" i="1"/>
  <c r="D49" i="1"/>
  <c r="D28" i="1"/>
  <c r="D20" i="1"/>
  <c r="D11" i="1"/>
  <c r="L95" i="1"/>
  <c r="L81" i="1"/>
  <c r="L69" i="1"/>
  <c r="L53" i="1"/>
  <c r="L43" i="1"/>
  <c r="L33" i="1"/>
  <c r="L24" i="1"/>
  <c r="L16" i="1"/>
  <c r="D89" i="1"/>
  <c r="D50" i="1"/>
  <c r="D88" i="1"/>
  <c r="D59" i="1"/>
  <c r="D38" i="1"/>
  <c r="D78" i="1"/>
  <c r="D29" i="1"/>
  <c r="L97" i="1"/>
  <c r="L45" i="1"/>
  <c r="L57" i="1"/>
  <c r="L86" i="1"/>
  <c r="F103" i="1"/>
  <c r="L73" i="1"/>
  <c r="L35" i="1"/>
  <c r="L26" i="1"/>
  <c r="L18" i="1"/>
  <c r="L9" i="1"/>
  <c r="D93" i="1"/>
  <c r="D80" i="1"/>
  <c r="D66" i="1"/>
  <c r="D52" i="1"/>
  <c r="D42" i="1"/>
  <c r="D23" i="1"/>
  <c r="D15" i="1"/>
  <c r="G100" i="1"/>
  <c r="G101" i="1" s="1"/>
  <c r="D97" i="1"/>
  <c r="D86" i="1"/>
  <c r="D73" i="1"/>
  <c r="D57" i="1"/>
  <c r="D45" i="1"/>
  <c r="D35" i="1"/>
  <c r="D26" i="1"/>
  <c r="D18" i="1"/>
  <c r="D9" i="1"/>
  <c r="L92" i="1"/>
  <c r="L79" i="1"/>
  <c r="L62" i="1"/>
  <c r="L51" i="1"/>
  <c r="L41" i="1"/>
  <c r="L30" i="1"/>
  <c r="L22" i="1"/>
  <c r="L14" i="1"/>
  <c r="D96" i="1"/>
  <c r="D82" i="1"/>
  <c r="D72" i="1"/>
  <c r="D55" i="1"/>
  <c r="D44" i="1"/>
  <c r="D34" i="1"/>
  <c r="D25" i="1"/>
  <c r="D17" i="1"/>
  <c r="D7" i="1"/>
  <c r="D31" i="1"/>
  <c r="D87" i="1"/>
  <c r="D74" i="1"/>
  <c r="D58" i="1"/>
  <c r="D46" i="1"/>
  <c r="D37" i="1"/>
  <c r="D27" i="1"/>
  <c r="D19" i="1"/>
  <c r="D10" i="1"/>
  <c r="L93" i="1"/>
  <c r="L80" i="1"/>
  <c r="L66" i="1"/>
  <c r="L52" i="1"/>
  <c r="L42" i="1"/>
  <c r="L31" i="1"/>
  <c r="L23" i="1"/>
  <c r="L15" i="1"/>
  <c r="L89" i="1"/>
  <c r="L78" i="1"/>
  <c r="L61" i="1"/>
  <c r="L50" i="1"/>
  <c r="L39" i="1"/>
  <c r="L29" i="1"/>
  <c r="L21" i="1"/>
  <c r="L13" i="1"/>
  <c r="D95" i="1"/>
  <c r="D81" i="1"/>
  <c r="D69" i="1"/>
  <c r="D53" i="1"/>
  <c r="D43" i="1"/>
  <c r="D33" i="1"/>
  <c r="D24" i="1"/>
  <c r="D16" i="1"/>
  <c r="L5" i="1"/>
  <c r="L87" i="1"/>
  <c r="L74" i="1"/>
  <c r="L58" i="1"/>
  <c r="L46" i="1"/>
  <c r="L37" i="1"/>
  <c r="L27" i="1"/>
  <c r="L19" i="1"/>
  <c r="L10" i="1"/>
  <c r="D92" i="1"/>
  <c r="D62" i="1"/>
  <c r="D41" i="1"/>
  <c r="D30" i="1"/>
  <c r="D22" i="1"/>
  <c r="D14" i="1"/>
  <c r="D79" i="1"/>
  <c r="D51" i="1"/>
  <c r="D5" i="1"/>
  <c r="K100" i="1"/>
  <c r="K101" i="1" s="1"/>
  <c r="K103" i="1" s="1"/>
  <c r="H100" i="1"/>
  <c r="H101" i="1" s="1"/>
  <c r="L100" i="1" l="1"/>
  <c r="L101" i="1" s="1"/>
  <c r="L103" i="1" s="1"/>
  <c r="D100" i="1"/>
  <c r="D101" i="1" s="1"/>
  <c r="D103" i="1" s="1"/>
</calcChain>
</file>

<file path=xl/sharedStrings.xml><?xml version="1.0" encoding="utf-8"?>
<sst xmlns="http://schemas.openxmlformats.org/spreadsheetml/2006/main" count="588" uniqueCount="323">
  <si>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</si>
  <si>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</si>
  <si>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</si>
  <si>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</si>
  <si>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</si>
  <si>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</si>
  <si>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</si>
  <si>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</si>
  <si>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</si>
  <si>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</si>
  <si>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</si>
  <si>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</si>
  <si>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</si>
  <si>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</si>
  <si>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</si>
  <si>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</si>
  <si>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</si>
  <si>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</si>
  <si>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</si>
  <si>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</si>
  <si>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</si>
  <si>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</si>
  <si>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</si>
  <si>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</si>
  <si>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</si>
  <si>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</si>
  <si>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</si>
  <si>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</si>
  <si>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</si>
  <si>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</si>
  <si>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</si>
  <si>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</si>
  <si>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</si>
  <si>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</si>
  <si>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</si>
  <si>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</si>
  <si>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</si>
  <si>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</si>
  <si>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</si>
  <si>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</si>
  <si>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</si>
  <si>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</si>
  <si>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</si>
  <si>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</si>
  <si>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</si>
  <si>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</si>
  <si>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</si>
  <si>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</si>
  <si>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</si>
  <si>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</si>
  <si>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</si>
  <si>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</si>
  <si>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</si>
  <si>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</si>
  <si>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</si>
  <si>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</si>
  <si>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</si>
  <si>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</si>
  <si>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</si>
  <si>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</si>
  <si>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</si>
  <si>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</si>
  <si>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</si>
  <si>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</si>
  <si>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</si>
  <si>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</si>
  <si>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</si>
  <si>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</si>
  <si>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</si>
  <si>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</si>
  <si>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</si>
  <si>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</si>
  <si>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</si>
  <si>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</si>
  <si>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</si>
  <si>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</si>
  <si>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</si>
  <si>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</si>
  <si>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</si>
  <si>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</si>
  <si>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</si>
  <si>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</si>
  <si>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</si>
  <si>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</si>
  <si>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</si>
  <si>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</si>
  <si>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</si>
  <si>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</si>
  <si>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</si>
  <si>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</si>
  <si>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</si>
  <si>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</si>
  <si>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</si>
  <si>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</si>
  <si>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</si>
  <si>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</si>
  <si>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</si>
  <si>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</si>
  <si>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</si>
  <si>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</si>
  <si>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</si>
  <si>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</si>
  <si>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</si>
  <si>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</si>
  <si>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</si>
  <si>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</si>
  <si>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</si>
  <si>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</si>
  <si>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</si>
  <si>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</si>
  <si>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</si>
  <si>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</si>
  <si>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</si>
  <si>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</si>
  <si>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</si>
  <si>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</si>
  <si>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</si>
  <si>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</si>
  <si>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</si>
  <si>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</si>
  <si>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</si>
  <si>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</si>
  <si>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</si>
  <si>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</si>
  <si>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</si>
  <si>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</si>
  <si>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</si>
  <si>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</si>
  <si>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</si>
  <si>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</si>
  <si>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</si>
  <si>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</si>
  <si>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</si>
  <si>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</si>
  <si>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</si>
  <si>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</si>
  <si>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</si>
  <si>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</si>
  <si>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</si>
  <si>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</si>
  <si>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</si>
  <si>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</si>
  <si>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</si>
  <si>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</si>
  <si>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</si>
  <si>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</si>
  <si>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</si>
  <si>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</si>
  <si>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</si>
  <si>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</si>
  <si>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</si>
  <si>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</si>
  <si>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</si>
  <si>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</si>
  <si>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</si>
  <si>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</si>
  <si>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</si>
  <si>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</si>
  <si>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</si>
  <si>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</si>
  <si>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</si>
  <si>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</si>
  <si>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</si>
  <si>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</si>
  <si>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</si>
  <si>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</si>
  <si>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</si>
  <si>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</si>
  <si>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</si>
  <si>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</si>
  <si>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</si>
  <si>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</si>
  <si>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</si>
  <si>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</si>
  <si>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</si>
  <si>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</si>
  <si>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</si>
  <si>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</si>
  <si>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</si>
  <si>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</si>
  <si>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</si>
  <si>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</si>
  <si>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</si>
  <si>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</si>
  <si>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</si>
  <si>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Industri/Agri</t>
  </si>
  <si>
    <t>PointS/ Pass and light 8%</t>
  </si>
  <si>
    <t>Bomus 2%</t>
  </si>
  <si>
    <t>Bonus PointS 8%</t>
  </si>
  <si>
    <t xml:space="preserve">Bonus totalt 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</si>
  <si>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</si>
  <si>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</si>
  <si>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</si>
  <si>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</si>
  <si>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</si>
  <si>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</si>
  <si>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</si>
  <si>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</si>
  <si>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</si>
  <si>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</si>
  <si>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</si>
  <si>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</si>
  <si>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</si>
  <si>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</si>
  <si>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</si>
  <si>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</si>
  <si>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</si>
  <si>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</si>
  <si>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</si>
  <si>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</si>
  <si>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</si>
  <si>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</si>
  <si>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</si>
  <si>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</si>
  <si>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</si>
  <si>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</si>
  <si>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</si>
  <si>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</si>
  <si>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</si>
  <si>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</si>
  <si>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</si>
  <si>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</si>
  <si>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</si>
  <si>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</si>
  <si>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</si>
  <si>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</si>
  <si>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</si>
  <si>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</si>
  <si>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</si>
  <si>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</si>
  <si>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</si>
  <si>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</si>
  <si>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</si>
  <si>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</si>
  <si>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</si>
  <si>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</si>
  <si>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</si>
  <si>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</si>
  <si>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</si>
  <si>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</si>
  <si>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</si>
  <si>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</si>
  <si>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</si>
  <si>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</si>
  <si>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</si>
  <si>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</si>
  <si>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</si>
  <si>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</si>
  <si>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</si>
  <si>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</si>
  <si>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</si>
  <si>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</si>
  <si>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</si>
  <si>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</si>
  <si>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</si>
  <si>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</si>
  <si>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</si>
  <si>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</si>
  <si>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</si>
  <si>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</si>
  <si>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</si>
  <si>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</si>
  <si>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</si>
  <si>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</si>
  <si>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</si>
  <si>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</si>
  <si>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</si>
  <si>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</si>
  <si>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</si>
  <si>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</si>
  <si>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</si>
  <si>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</si>
  <si>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</si>
  <si>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</si>
  <si>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</si>
  <si>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</si>
  <si>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</si>
  <si>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</si>
  <si>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</si>
  <si>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</si>
  <si>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</si>
  <si>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</si>
  <si>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</si>
  <si>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</si>
  <si>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</si>
  <si>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</si>
  <si>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</si>
  <si>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</si>
  <si>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</si>
  <si>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</si>
  <si>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</si>
  <si>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</si>
  <si>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</si>
  <si>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</si>
  <si>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</si>
  <si>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</si>
  <si>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</si>
  <si>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</si>
  <si>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</si>
  <si>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</si>
  <si>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</si>
  <si>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</si>
  <si>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</si>
  <si>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</si>
  <si>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</si>
  <si>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</si>
  <si>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</si>
  <si>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</si>
  <si>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</si>
  <si>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</si>
  <si>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</si>
  <si>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</si>
  <si>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</si>
  <si>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</si>
  <si>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</si>
  <si>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</si>
  <si>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</si>
  <si>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</si>
  <si>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</si>
  <si>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Month 01.2022</t>
  </si>
  <si>
    <t>FTP 01.01.2022 -  31.01.2022</t>
  </si>
  <si>
    <t>Kreditnota:</t>
  </si>
  <si>
    <t>#2956811591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</si>
</sst>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NOK&quot;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0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4" fillId="6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3" fillId="27" borderId="7" applyNumberFormat="0" applyAlignment="0" applyProtection="0"/>
    <xf numFmtId="0" fontId="24" fillId="19" borderId="11" applyNumberFormat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1" fillId="17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7" applyNumberFormat="0" applyAlignment="0" applyProtection="0"/>
    <xf numFmtId="0" fontId="30" fillId="0" borderId="15" applyNumberFormat="0" applyFill="0" applyAlignment="0" applyProtection="0"/>
    <xf numFmtId="0" fontId="30" fillId="25" borderId="0" applyNumberFormat="0" applyBorder="0" applyAlignment="0" applyProtection="0"/>
    <xf numFmtId="0" fontId="11" fillId="24" borderId="7" applyNumberFormat="0" applyFont="0" applyAlignment="0" applyProtection="0"/>
    <xf numFmtId="0" fontId="31" fillId="27" borderId="16" applyNumberFormat="0" applyAlignment="0" applyProtection="0"/>
    <xf numFmtId="4" fontId="11" fillId="54" borderId="7" applyNumberFormat="0" applyProtection="0">
      <alignment vertical="center"/>
    </xf>
    <xf numFmtId="4" fontId="34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7" fillId="31" borderId="17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8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6" fillId="52" borderId="0" applyNumberFormat="0" applyProtection="0">
      <alignment horizontal="left" vertical="center" indent="1"/>
    </xf>
    <xf numFmtId="4" fontId="11" fillId="51" borderId="18" applyNumberFormat="0" applyProtection="0">
      <alignment horizontal="left" vertical="center" indent="1"/>
    </xf>
    <xf numFmtId="4" fontId="8" fillId="42" borderId="18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8" applyNumberFormat="0" applyProtection="0">
      <alignment horizontal="left" vertical="center" indent="1"/>
    </xf>
    <xf numFmtId="4" fontId="11" fillId="43" borderId="18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7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7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7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7" applyNumberFormat="0" applyProtection="0">
      <alignment horizontal="left" vertical="top" indent="1"/>
    </xf>
    <xf numFmtId="0" fontId="11" fillId="45" borderId="19" applyNumberFormat="0">
      <protection locked="0"/>
    </xf>
    <xf numFmtId="0" fontId="15" fillId="42" borderId="20" applyBorder="0"/>
    <xf numFmtId="4" fontId="16" fillId="46" borderId="17" applyNumberFormat="0" applyProtection="0">
      <alignment vertical="center"/>
    </xf>
    <xf numFmtId="4" fontId="34" fillId="47" borderId="4" applyNumberFormat="0" applyProtection="0">
      <alignment vertical="center"/>
    </xf>
    <xf numFmtId="4" fontId="16" fillId="55" borderId="17" applyNumberFormat="0" applyProtection="0">
      <alignment horizontal="left" vertical="center" indent="1"/>
    </xf>
    <xf numFmtId="0" fontId="16" fillId="46" borderId="17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4" fillId="48" borderId="7" applyNumberFormat="0" applyProtection="0">
      <alignment horizontal="right" vertical="center"/>
    </xf>
    <xf numFmtId="0" fontId="16" fillId="43" borderId="17" applyNumberFormat="0" applyProtection="0">
      <alignment horizontal="left" vertical="top" indent="1"/>
    </xf>
    <xf numFmtId="4" fontId="18" fillId="49" borderId="18" applyNumberFormat="0" applyProtection="0">
      <alignment horizontal="left" vertical="center" indent="1"/>
    </xf>
    <xf numFmtId="0" fontId="11" fillId="50" borderId="4"/>
    <xf numFmtId="4" fontId="19" fillId="45" borderId="7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33" fillId="0" borderId="0" applyNumberFormat="0" applyFill="0" applyBorder="0" applyAlignment="0" applyProtection="0"/>
    <xf numFmtId="4" fontId="11" fillId="4" borderId="23" applyProtection="0">
      <alignment horizontal="left" vertical="center" indent="1"/>
    </xf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23" borderId="0" applyNumberFormat="0" applyBorder="0" applyAlignment="0" applyProtection="0"/>
  </cellStyleXfs>
  <cellXfs count="6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0" fontId="11" fillId="4" borderId="4" xfId="2" quotePrefix="1" applyNumberFormat="1" applyBorder="1">
      <alignment horizontal="left" vertical="center" indent="1"/>
    </xf>
    <xf numFmtId="0" fontId="11" fillId="4" borderId="8" xfId="2" quotePrefix="1" applyNumberFormat="1" applyBorder="1">
      <alignment horizontal="left" vertical="center" indent="1"/>
    </xf>
    <xf numFmtId="0" fontId="11" fillId="4" borderId="7" xfId="2" quotePrefix="1" applyNumberFormat="1">
      <alignment horizontal="left" vertical="center" indent="1"/>
    </xf>
    <xf numFmtId="0" fontId="11" fillId="4" borderId="9" xfId="2" applyNumberFormat="1" applyBorder="1">
      <alignment horizontal="left" vertical="center" indent="1"/>
    </xf>
    <xf numFmtId="0" fontId="11" fillId="4" borderId="10" xfId="2" applyNumberFormat="1" applyBorder="1">
      <alignment horizontal="left" vertical="center" indent="1"/>
    </xf>
    <xf numFmtId="0" fontId="0" fillId="0" borderId="10" xfId="0" applyBorder="1"/>
    <xf numFmtId="0" fontId="12" fillId="0" borderId="4" xfId="0" applyFont="1" applyBorder="1"/>
    <xf numFmtId="0" fontId="0" fillId="5" borderId="4" xfId="0" applyFill="1" applyBorder="1"/>
    <xf numFmtId="0" fontId="12" fillId="2" borderId="4" xfId="0" applyFont="1" applyFill="1" applyBorder="1"/>
    <xf numFmtId="0" fontId="12" fillId="2" borderId="10" xfId="0" applyFont="1" applyFill="1" applyBorder="1"/>
    <xf numFmtId="49" fontId="9" fillId="5" borderId="4" xfId="0" applyNumberFormat="1" applyFont="1" applyFill="1" applyBorder="1"/>
    <xf numFmtId="49" fontId="9" fillId="2" borderId="3" xfId="0" applyNumberFormat="1" applyFont="1" applyFill="1" applyBorder="1"/>
    <xf numFmtId="49" fontId="9" fillId="3" borderId="4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1" fontId="0" fillId="5" borderId="4" xfId="0" applyNumberFormat="1" applyFill="1" applyBorder="1"/>
    <xf numFmtId="1" fontId="0" fillId="0" borderId="0" xfId="0" applyNumberFormat="1"/>
    <xf numFmtId="1" fontId="12" fillId="2" borderId="10" xfId="0" applyNumberFormat="1" applyFont="1" applyFill="1" applyBorder="1"/>
    <xf numFmtId="165" fontId="12" fillId="2" borderId="10" xfId="0" applyNumberFormat="1" applyFont="1" applyFill="1" applyBorder="1"/>
    <xf numFmtId="1" fontId="0" fillId="0" borderId="4" xfId="0" applyNumberFormat="1" applyBorder="1"/>
    <xf numFmtId="1" fontId="12" fillId="2" borderId="4" xfId="0" applyNumberFormat="1" applyFont="1" applyFill="1" applyBorder="1"/>
    <xf numFmtId="1" fontId="0" fillId="5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4" fontId="0" fillId="0" borderId="0" xfId="0" applyNumberFormat="1"/>
    <xf numFmtId="0" fontId="35" fillId="53" borderId="22" xfId="3" applyFont="1" applyFill="1" applyBorder="1"/>
    <xf numFmtId="0" fontId="35" fillId="53" borderId="0" xfId="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0" fontId="35" fillId="53" borderId="22" xfId="3" applyFont="1" applyFill="1" applyBorder="1"/>
    <xf numFmtId="0" fontId="35" fillId="53" borderId="0" xfId="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0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6"/>
  <sheetViews>
    <sheetView tabSelected="1" workbookViewId="0">
      <selection activeCell="C12" sqref="C12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4" width="26.53125" style="14" customWidth="1"/>
    <col min="5" max="5" width="10.59765625" style="16"/>
    <col min="6" max="6" width="18.73046875" customWidth="1"/>
    <col min="7" max="7" width="17.46484375" hidden="1" customWidth="1"/>
    <col min="8" max="8" width="18.19921875" hidden="1" customWidth="1"/>
    <col min="9" max="10" width="17.265625" hidden="1" customWidth="1"/>
    <col min="11" max="11" width="17.265625" customWidth="1"/>
    <col min="12" max="12" width="20.19921875" customWidth="1"/>
    <col min="13" max="13" width="20.265625" customWidth="1"/>
    <col min="14" max="51" width="10.59765625" style="16"/>
  </cols>
  <sheetData>
    <row r="1" spans="1:13" ht="36.75" thickBot="1" x14ac:dyDescent="1.4">
      <c r="A1" s="1"/>
      <c r="B1" s="61" t="s">
        <v>175</v>
      </c>
      <c r="C1" s="62"/>
      <c r="D1" s="63"/>
    </row>
    <row r="2" spans="1:13" ht="36.4" x14ac:dyDescent="1.35">
      <c r="A2" s="1"/>
      <c r="B2" s="2"/>
      <c r="C2" s="3" t="s">
        <v>0</v>
      </c>
      <c r="D2" s="18"/>
    </row>
    <row r="3" spans="1:13" ht="15.4" x14ac:dyDescent="0.45">
      <c r="A3" s="4"/>
      <c r="B3" s="4"/>
      <c r="C3" s="4"/>
      <c r="D3" s="19"/>
    </row>
    <row r="4" spans="1:13" ht="15.4" x14ac:dyDescent="0.45">
      <c r="A4" s="5" t="s">
        <v>123</v>
      </c>
      <c r="B4" s="6" t="s">
        <v>1</v>
      </c>
      <c r="C4" s="6" t="s">
        <v>2</v>
      </c>
      <c r="D4" s="7" t="s">
        <v>174</v>
      </c>
      <c r="F4" s="21" t="s">
        <v>179</v>
      </c>
      <c r="G4" s="22" t="s">
        <v>180</v>
      </c>
      <c r="H4" s="23" t="s">
        <v>181</v>
      </c>
      <c r="I4" s="23" t="s">
        <v>182</v>
      </c>
      <c r="J4" s="23" t="s">
        <v>183</v>
      </c>
      <c r="K4" s="23" t="s">
        <v>184</v>
      </c>
      <c r="L4" s="24" t="s">
        <v>185</v>
      </c>
      <c r="M4" s="25" t="s">
        <v>186</v>
      </c>
    </row>
    <row r="5" spans="1:13" x14ac:dyDescent="0.45">
      <c r="A5" s="8">
        <v>1</v>
      </c>
      <c r="B5" s="9" t="s">
        <v>3</v>
      </c>
      <c r="C5" s="9" t="s">
        <v>4</v>
      </c>
      <c r="D5" s="13">
        <f>F5+G5+H5+I5+J5+K5</f>
        <v>52024.86</v>
      </c>
      <c r="F5" s="20">
        <f>VLOOKUP(A5,'Alt 2%'!$B$4:$F$70,5,FALSE)</f>
        <v>52024.86</v>
      </c>
      <c r="G5" s="20">
        <f>VLOOKUP(A5,'Alt 2%'!$B$4:$G$70,6,FALSE)</f>
        <v>0</v>
      </c>
      <c r="H5" s="20">
        <f>VLOOKUP(A5,'Alt 2%'!$B$4:$H$70,7,FALSE)</f>
        <v>0</v>
      </c>
      <c r="I5" s="20"/>
      <c r="J5" s="20"/>
      <c r="K5" s="20">
        <f>VLOOKUP(A5,'Alt 2%'!$B$4:$I$70,8,FALSE)</f>
        <v>0</v>
      </c>
      <c r="L5" s="26">
        <f>G5+H5+I5+J5</f>
        <v>0</v>
      </c>
      <c r="M5" s="20"/>
    </row>
    <row r="6" spans="1:13" x14ac:dyDescent="0.45">
      <c r="A6" s="8">
        <v>3</v>
      </c>
      <c r="B6" s="9" t="s">
        <v>5</v>
      </c>
      <c r="C6" s="9" t="s">
        <v>6</v>
      </c>
      <c r="D6" s="13">
        <f t="shared" ref="D6:D69" si="0">F6+G6+H6+I6+J6+K6</f>
        <v>0</v>
      </c>
      <c r="F6" s="20"/>
      <c r="G6" s="20"/>
      <c r="H6" s="20"/>
      <c r="I6" s="20"/>
      <c r="J6" s="20"/>
      <c r="K6" s="20"/>
      <c r="L6" s="26">
        <f t="shared" ref="L6:L69" si="1">G6+H6+I6+J6</f>
        <v>0</v>
      </c>
      <c r="M6" s="20"/>
    </row>
    <row r="7" spans="1:13" x14ac:dyDescent="0.45">
      <c r="A7" s="8">
        <v>5</v>
      </c>
      <c r="B7" s="9" t="s">
        <v>7</v>
      </c>
      <c r="C7" s="9" t="s">
        <v>8</v>
      </c>
      <c r="D7" s="13">
        <f t="shared" si="0"/>
        <v>42234.559999999998</v>
      </c>
      <c r="F7" s="20">
        <f>VLOOKUP(A7,'Alt 2%'!$B$4:$F$70,5,FALSE)</f>
        <v>42234.559999999998</v>
      </c>
      <c r="G7" s="20">
        <f>VLOOKUP(A7,'Alt 2%'!$B$4:$G$70,6,FALSE)</f>
        <v>0</v>
      </c>
      <c r="H7" s="20">
        <f>VLOOKUP(A7,'Alt 2%'!$B$4:$H$70,7,FALSE)</f>
        <v>0</v>
      </c>
      <c r="I7" s="20"/>
      <c r="J7" s="20"/>
      <c r="K7" s="20">
        <f>VLOOKUP(A7,'Alt 2%'!$B$4:$I$70,8,FALSE)</f>
        <v>0</v>
      </c>
      <c r="L7" s="26">
        <f t="shared" si="1"/>
        <v>0</v>
      </c>
      <c r="M7" s="20"/>
    </row>
    <row r="8" spans="1:13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F8" s="20"/>
      <c r="G8" s="20"/>
      <c r="H8" s="20"/>
      <c r="I8" s="20"/>
      <c r="J8" s="20"/>
      <c r="K8" s="20"/>
      <c r="L8" s="26">
        <f t="shared" si="1"/>
        <v>0</v>
      </c>
      <c r="M8" s="20"/>
    </row>
    <row r="9" spans="1:13" x14ac:dyDescent="0.45">
      <c r="A9" s="10">
        <v>7</v>
      </c>
      <c r="B9" s="11" t="s">
        <v>11</v>
      </c>
      <c r="C9" s="11" t="s">
        <v>12</v>
      </c>
      <c r="D9" s="13">
        <f t="shared" si="0"/>
        <v>1179107.49</v>
      </c>
      <c r="F9" s="20">
        <f>VLOOKUP(A9,'Alt 2%'!$B$4:$F$70,5,FALSE)</f>
        <v>1179107.49</v>
      </c>
      <c r="G9" s="20">
        <f>VLOOKUP(A9,'Alt 2%'!$B$4:$G$70,6,FALSE)</f>
        <v>0</v>
      </c>
      <c r="H9" s="20">
        <f>VLOOKUP(A9,'Alt 2%'!$B$4:$H$70,7,FALSE)</f>
        <v>0</v>
      </c>
      <c r="I9" s="20"/>
      <c r="J9" s="20"/>
      <c r="K9" s="20">
        <f>VLOOKUP(A9,'Alt 2%'!$B$4:$I$70,8,FALSE)</f>
        <v>0</v>
      </c>
      <c r="L9" s="26">
        <f t="shared" si="1"/>
        <v>0</v>
      </c>
      <c r="M9" s="20">
        <f>VLOOKUP(A9,'PointS 8%'!$B$4:$F$18,5,FALSE)</f>
        <v>1124436.82</v>
      </c>
    </row>
    <row r="10" spans="1:13" x14ac:dyDescent="0.45">
      <c r="A10" s="8">
        <v>8</v>
      </c>
      <c r="B10" s="9" t="s">
        <v>13</v>
      </c>
      <c r="C10" s="9" t="s">
        <v>14</v>
      </c>
      <c r="D10" s="13">
        <f t="shared" si="0"/>
        <v>120079.44</v>
      </c>
      <c r="F10" s="20">
        <f>VLOOKUP(A10,'Alt 2%'!$B$4:$F$70,5,FALSE)</f>
        <v>104668.56</v>
      </c>
      <c r="G10" s="20">
        <f>VLOOKUP(A10,'Alt 2%'!$B$4:$G$70,6,FALSE)</f>
        <v>0</v>
      </c>
      <c r="H10" s="20">
        <f>VLOOKUP(A10,'Alt 2%'!$B$4:$H$70,7,FALSE)</f>
        <v>11854.08</v>
      </c>
      <c r="I10" s="20"/>
      <c r="J10" s="20"/>
      <c r="K10" s="20">
        <f>VLOOKUP(A10,'Alt 2%'!$B$4:$I$70,8,FALSE)</f>
        <v>3556.8</v>
      </c>
      <c r="L10" s="26">
        <f t="shared" si="1"/>
        <v>11854.08</v>
      </c>
      <c r="M10" s="20">
        <f>VLOOKUP(A10,'PointS 8%'!$B$4:$F$18,5,FALSE)</f>
        <v>468.63</v>
      </c>
    </row>
    <row r="11" spans="1:13" x14ac:dyDescent="0.45">
      <c r="A11" s="10">
        <v>11</v>
      </c>
      <c r="B11" s="11" t="s">
        <v>16</v>
      </c>
      <c r="C11" s="11" t="s">
        <v>17</v>
      </c>
      <c r="D11" s="13">
        <f t="shared" si="0"/>
        <v>42103.75</v>
      </c>
      <c r="F11" s="20">
        <f>VLOOKUP(A11,'Alt 2%'!$B$4:$F$70,5,FALSE)</f>
        <v>36264.15</v>
      </c>
      <c r="G11" s="20">
        <f>VLOOKUP(A11,'Alt 2%'!$B$4:$G$70,6,FALSE)</f>
        <v>0</v>
      </c>
      <c r="H11" s="20">
        <f>VLOOKUP(A11,'Alt 2%'!$B$4:$H$70,7,FALSE)</f>
        <v>0</v>
      </c>
      <c r="I11" s="20"/>
      <c r="J11" s="20"/>
      <c r="K11" s="20">
        <f>VLOOKUP(A11,'Alt 2%'!$B$4:$I$70,8,FALSE)</f>
        <v>5839.6</v>
      </c>
      <c r="L11" s="26">
        <f t="shared" si="1"/>
        <v>0</v>
      </c>
      <c r="M11" s="20"/>
    </row>
    <row r="12" spans="1:13" x14ac:dyDescent="0.45">
      <c r="A12" s="8">
        <v>15</v>
      </c>
      <c r="B12" s="9" t="s">
        <v>18</v>
      </c>
      <c r="C12" s="9" t="s">
        <v>19</v>
      </c>
      <c r="D12" s="13">
        <f t="shared" si="0"/>
        <v>0</v>
      </c>
      <c r="F12" s="20"/>
      <c r="G12" s="20"/>
      <c r="H12" s="20"/>
      <c r="I12" s="20"/>
      <c r="J12" s="20"/>
      <c r="K12" s="20"/>
      <c r="L12" s="26">
        <f t="shared" si="1"/>
        <v>0</v>
      </c>
      <c r="M12" s="20"/>
    </row>
    <row r="13" spans="1:13" x14ac:dyDescent="0.45">
      <c r="A13" s="8">
        <v>16</v>
      </c>
      <c r="B13" s="9" t="s">
        <v>20</v>
      </c>
      <c r="C13" s="9" t="s">
        <v>21</v>
      </c>
      <c r="D13" s="13">
        <f t="shared" si="0"/>
        <v>4037.8</v>
      </c>
      <c r="F13" s="20">
        <f>VLOOKUP(A13,'Alt 2%'!$B$4:$F$70,5,FALSE)</f>
        <v>4037.8</v>
      </c>
      <c r="G13" s="20">
        <f>VLOOKUP(A13,'Alt 2%'!$B$4:$G$70,6,FALSE)</f>
        <v>0</v>
      </c>
      <c r="H13" s="20">
        <f>VLOOKUP(A13,'Alt 2%'!$B$4:$H$70,7,FALSE)</f>
        <v>0</v>
      </c>
      <c r="I13" s="20"/>
      <c r="J13" s="20"/>
      <c r="K13" s="20">
        <f>VLOOKUP(A13,'Alt 2%'!$B$4:$I$70,8,FALSE)</f>
        <v>0</v>
      </c>
      <c r="L13" s="26">
        <f t="shared" si="1"/>
        <v>0</v>
      </c>
      <c r="M13" s="20"/>
    </row>
    <row r="14" spans="1:13" x14ac:dyDescent="0.45">
      <c r="A14" s="8">
        <v>17</v>
      </c>
      <c r="B14" s="9" t="s">
        <v>22</v>
      </c>
      <c r="C14" s="9" t="s">
        <v>23</v>
      </c>
      <c r="D14" s="13">
        <f t="shared" si="0"/>
        <v>32105.4</v>
      </c>
      <c r="F14" s="20">
        <f>VLOOKUP(A14,'Alt 2%'!$B$4:$F$70,5,FALSE)</f>
        <v>32105.4</v>
      </c>
      <c r="G14" s="20">
        <f>VLOOKUP(A14,'Alt 2%'!$B$4:$G$70,6,FALSE)</f>
        <v>0</v>
      </c>
      <c r="H14" s="20">
        <f>VLOOKUP(A14,'Alt 2%'!$B$4:$H$70,7,FALSE)</f>
        <v>0</v>
      </c>
      <c r="I14" s="20"/>
      <c r="J14" s="20"/>
      <c r="K14" s="20">
        <f>VLOOKUP(A14,'Alt 2%'!$B$4:$I$70,8,FALSE)</f>
        <v>0</v>
      </c>
      <c r="L14" s="26">
        <f t="shared" si="1"/>
        <v>0</v>
      </c>
      <c r="M14" s="20"/>
    </row>
    <row r="15" spans="1:13" x14ac:dyDescent="0.45">
      <c r="A15" s="8">
        <v>18</v>
      </c>
      <c r="B15" s="11" t="s">
        <v>24</v>
      </c>
      <c r="C15" s="11" t="s">
        <v>25</v>
      </c>
      <c r="D15" s="13">
        <f t="shared" si="0"/>
        <v>13681.4</v>
      </c>
      <c r="F15" s="20">
        <f>VLOOKUP(A15,'Alt 2%'!$B$4:$F$70,5,FALSE)</f>
        <v>0</v>
      </c>
      <c r="G15" s="20">
        <f>VLOOKUP(A15,'Alt 2%'!$B$4:$G$70,6,FALSE)</f>
        <v>0</v>
      </c>
      <c r="H15" s="20">
        <f>VLOOKUP(A15,'Alt 2%'!$B$4:$H$70,7,FALSE)</f>
        <v>0</v>
      </c>
      <c r="I15" s="20"/>
      <c r="J15" s="20"/>
      <c r="K15" s="20">
        <f>VLOOKUP(A15,'Alt 2%'!$B$4:$I$70,8,FALSE)</f>
        <v>13681.4</v>
      </c>
      <c r="L15" s="26">
        <f t="shared" si="1"/>
        <v>0</v>
      </c>
      <c r="M15" s="20"/>
    </row>
    <row r="16" spans="1:13" x14ac:dyDescent="0.45">
      <c r="A16" s="10">
        <v>20</v>
      </c>
      <c r="B16" s="11" t="s">
        <v>26</v>
      </c>
      <c r="C16" s="11" t="s">
        <v>27</v>
      </c>
      <c r="D16" s="13">
        <f t="shared" si="0"/>
        <v>338456.1</v>
      </c>
      <c r="F16" s="20">
        <f>VLOOKUP(A16,'Alt 2%'!$B$4:$F$70,5,FALSE)</f>
        <v>338456.1</v>
      </c>
      <c r="G16" s="20">
        <f>VLOOKUP(A16,'Alt 2%'!$B$4:$G$70,6,FALSE)</f>
        <v>0</v>
      </c>
      <c r="H16" s="20">
        <f>VLOOKUP(A16,'Alt 2%'!$B$4:$H$70,7,FALSE)</f>
        <v>0</v>
      </c>
      <c r="I16" s="20"/>
      <c r="J16" s="20"/>
      <c r="K16" s="20">
        <f>VLOOKUP(A16,'Alt 2%'!$B$4:$I$70,8,FALSE)</f>
        <v>0</v>
      </c>
      <c r="L16" s="26">
        <f t="shared" si="1"/>
        <v>0</v>
      </c>
      <c r="M16" s="20"/>
    </row>
    <row r="17" spans="1:13" x14ac:dyDescent="0.45">
      <c r="A17" s="8">
        <v>21</v>
      </c>
      <c r="B17" s="11" t="s">
        <v>28</v>
      </c>
      <c r="C17" s="11" t="s">
        <v>29</v>
      </c>
      <c r="D17" s="13">
        <f t="shared" si="0"/>
        <v>64512.14</v>
      </c>
      <c r="F17" s="20">
        <f>VLOOKUP(A17,'Alt 2%'!$B$4:$F$70,5,FALSE)</f>
        <v>25401.56</v>
      </c>
      <c r="G17" s="20">
        <f>VLOOKUP(A17,'Alt 2%'!$B$4:$G$70,6,FALSE)</f>
        <v>0</v>
      </c>
      <c r="H17" s="20">
        <f>VLOOKUP(A17,'Alt 2%'!$B$4:$H$70,7,FALSE)</f>
        <v>0</v>
      </c>
      <c r="I17" s="20"/>
      <c r="J17" s="20"/>
      <c r="K17" s="20">
        <f>VLOOKUP(A17,'Alt 2%'!$B$4:$I$70,8,FALSE)</f>
        <v>39110.58</v>
      </c>
      <c r="L17" s="26">
        <f t="shared" si="1"/>
        <v>0</v>
      </c>
      <c r="M17" s="20"/>
    </row>
    <row r="18" spans="1:13" x14ac:dyDescent="0.45">
      <c r="A18" s="10">
        <v>23</v>
      </c>
      <c r="B18" s="11" t="s">
        <v>31</v>
      </c>
      <c r="C18" s="11" t="s">
        <v>32</v>
      </c>
      <c r="D18" s="13">
        <f t="shared" si="0"/>
        <v>6340.1</v>
      </c>
      <c r="F18" s="20">
        <f>VLOOKUP(A18,'Alt 2%'!$B$4:$F$70,5,FALSE)</f>
        <v>6340.1</v>
      </c>
      <c r="G18" s="20">
        <f>VLOOKUP(A18,'Alt 2%'!$B$4:$G$70,6,FALSE)</f>
        <v>0</v>
      </c>
      <c r="H18" s="20">
        <f>VLOOKUP(A18,'Alt 2%'!$B$4:$H$70,7,FALSE)</f>
        <v>0</v>
      </c>
      <c r="I18" s="20"/>
      <c r="J18" s="20"/>
      <c r="K18" s="20">
        <f>VLOOKUP(A18,'Alt 2%'!$B$4:$I$70,8,FALSE)</f>
        <v>0</v>
      </c>
      <c r="L18" s="26">
        <f t="shared" si="1"/>
        <v>0</v>
      </c>
      <c r="M18" s="20"/>
    </row>
    <row r="19" spans="1:13" x14ac:dyDescent="0.45">
      <c r="A19" s="10">
        <v>24</v>
      </c>
      <c r="B19" s="11" t="s">
        <v>33</v>
      </c>
      <c r="C19" s="11" t="s">
        <v>34</v>
      </c>
      <c r="D19" s="13">
        <f t="shared" si="0"/>
        <v>112991.8</v>
      </c>
      <c r="F19" s="20">
        <f>VLOOKUP(A19,'Alt 2%'!$B$4:$F$70,5,FALSE)</f>
        <v>59579.4</v>
      </c>
      <c r="G19" s="20">
        <f>VLOOKUP(A19,'Alt 2%'!$B$4:$G$70,6,FALSE)</f>
        <v>0</v>
      </c>
      <c r="H19" s="20">
        <f>VLOOKUP(A19,'Alt 2%'!$B$4:$H$70,7,FALSE)</f>
        <v>0</v>
      </c>
      <c r="I19" s="20"/>
      <c r="J19" s="20"/>
      <c r="K19" s="20">
        <f>VLOOKUP(A19,'Alt 2%'!$B$4:$I$70,8,FALSE)</f>
        <v>53412.4</v>
      </c>
      <c r="L19" s="26">
        <f t="shared" si="1"/>
        <v>0</v>
      </c>
      <c r="M19" s="20"/>
    </row>
    <row r="20" spans="1:13" x14ac:dyDescent="0.45">
      <c r="A20" s="10">
        <v>25</v>
      </c>
      <c r="B20" s="11" t="s">
        <v>35</v>
      </c>
      <c r="C20" s="11" t="s">
        <v>36</v>
      </c>
      <c r="D20" s="13">
        <f t="shared" si="0"/>
        <v>13865.79</v>
      </c>
      <c r="F20" s="20">
        <f>VLOOKUP(A20,'Alt 2%'!$B$4:$F$70,5,FALSE)</f>
        <v>13865.79</v>
      </c>
      <c r="G20" s="20">
        <f>VLOOKUP(A20,'Alt 2%'!$B$4:$G$70,6,FALSE)</f>
        <v>0</v>
      </c>
      <c r="H20" s="20">
        <f>VLOOKUP(A20,'Alt 2%'!$B$4:$H$70,7,FALSE)</f>
        <v>0</v>
      </c>
      <c r="I20" s="20"/>
      <c r="J20" s="20"/>
      <c r="K20" s="20">
        <f>VLOOKUP(A20,'Alt 2%'!$B$4:$I$70,8,FALSE)</f>
        <v>0</v>
      </c>
      <c r="L20" s="26">
        <f t="shared" si="1"/>
        <v>0</v>
      </c>
      <c r="M20" s="20"/>
    </row>
    <row r="21" spans="1:13" x14ac:dyDescent="0.45">
      <c r="A21" s="10">
        <v>28</v>
      </c>
      <c r="B21" s="11" t="s">
        <v>37</v>
      </c>
      <c r="C21" s="11" t="s">
        <v>38</v>
      </c>
      <c r="D21" s="13">
        <f t="shared" si="0"/>
        <v>46228.66</v>
      </c>
      <c r="F21" s="20">
        <f>VLOOKUP(A21,'Alt 2%'!$B$4:$F$70,5,FALSE)</f>
        <v>46228.66</v>
      </c>
      <c r="G21" s="20">
        <f>VLOOKUP(A21,'Alt 2%'!$B$4:$G$70,6,FALSE)</f>
        <v>0</v>
      </c>
      <c r="H21" s="20">
        <f>VLOOKUP(A21,'Alt 2%'!$B$4:$H$70,7,FALSE)</f>
        <v>0</v>
      </c>
      <c r="I21" s="20"/>
      <c r="J21" s="20"/>
      <c r="K21" s="20">
        <f>VLOOKUP(A21,'Alt 2%'!$B$4:$I$70,8,FALSE)</f>
        <v>0</v>
      </c>
      <c r="L21" s="26">
        <f t="shared" si="1"/>
        <v>0</v>
      </c>
      <c r="M21" s="20"/>
    </row>
    <row r="22" spans="1:13" x14ac:dyDescent="0.45">
      <c r="A22" s="10">
        <v>29</v>
      </c>
      <c r="B22" s="11" t="s">
        <v>39</v>
      </c>
      <c r="C22" s="11" t="s">
        <v>40</v>
      </c>
      <c r="D22" s="13">
        <f t="shared" si="0"/>
        <v>6190.28</v>
      </c>
      <c r="F22" s="20">
        <f>VLOOKUP(A22,'Alt 2%'!$B$4:$F$70,5,FALSE)</f>
        <v>6190.28</v>
      </c>
      <c r="G22" s="20">
        <f>VLOOKUP(A22,'Alt 2%'!$B$4:$G$70,6,FALSE)</f>
        <v>0</v>
      </c>
      <c r="H22" s="20">
        <f>VLOOKUP(A22,'Alt 2%'!$B$4:$H$70,7,FALSE)</f>
        <v>0</v>
      </c>
      <c r="I22" s="20"/>
      <c r="J22" s="20"/>
      <c r="K22" s="20">
        <f>VLOOKUP(A22,'Alt 2%'!$B$4:$I$70,8,FALSE)</f>
        <v>0</v>
      </c>
      <c r="L22" s="26">
        <f t="shared" si="1"/>
        <v>0</v>
      </c>
      <c r="M22" s="20"/>
    </row>
    <row r="23" spans="1:13" x14ac:dyDescent="0.45">
      <c r="A23" s="10">
        <v>30</v>
      </c>
      <c r="B23" s="11" t="s">
        <v>41</v>
      </c>
      <c r="C23" s="11" t="s">
        <v>42</v>
      </c>
      <c r="D23" s="13">
        <f t="shared" si="0"/>
        <v>20152.8</v>
      </c>
      <c r="F23" s="20">
        <f>VLOOKUP(A23,'Alt 2%'!$B$4:$F$70,5,FALSE)</f>
        <v>20152.8</v>
      </c>
      <c r="G23" s="20">
        <f>VLOOKUP(A23,'Alt 2%'!$B$4:$G$70,6,FALSE)</f>
        <v>0</v>
      </c>
      <c r="H23" s="20">
        <f>VLOOKUP(A23,'Alt 2%'!$B$4:$H$70,7,FALSE)</f>
        <v>0</v>
      </c>
      <c r="I23" s="20"/>
      <c r="J23" s="20"/>
      <c r="K23" s="20">
        <f>VLOOKUP(A23,'Alt 2%'!$B$4:$I$70,8,FALSE)</f>
        <v>0</v>
      </c>
      <c r="L23" s="26">
        <f t="shared" si="1"/>
        <v>0</v>
      </c>
      <c r="M23" s="20">
        <f>VLOOKUP(A23,'PointS 8%'!$B$4:$F$18,5,FALSE)</f>
        <v>1059.3399999999999</v>
      </c>
    </row>
    <row r="24" spans="1:13" x14ac:dyDescent="0.45">
      <c r="A24" s="10">
        <v>31</v>
      </c>
      <c r="B24" s="11" t="s">
        <v>43</v>
      </c>
      <c r="C24" s="11" t="s">
        <v>44</v>
      </c>
      <c r="D24" s="13">
        <f t="shared" si="0"/>
        <v>6406.57</v>
      </c>
      <c r="F24" s="20">
        <f>VLOOKUP(A24,'Alt 2%'!$B$4:$F$70,5,FALSE)</f>
        <v>6406.57</v>
      </c>
      <c r="G24" s="20">
        <f>VLOOKUP(A24,'Alt 2%'!$B$4:$G$70,6,FALSE)</f>
        <v>0</v>
      </c>
      <c r="H24" s="20">
        <f>VLOOKUP(A24,'Alt 2%'!$B$4:$H$70,7,FALSE)</f>
        <v>0</v>
      </c>
      <c r="I24" s="20"/>
      <c r="J24" s="20"/>
      <c r="K24" s="20">
        <f>VLOOKUP(A24,'Alt 2%'!$B$4:$I$70,8,FALSE)</f>
        <v>0</v>
      </c>
      <c r="L24" s="26">
        <f t="shared" si="1"/>
        <v>0</v>
      </c>
      <c r="M24" s="20">
        <f>VLOOKUP(A24,'PointS 8%'!$B$4:$F$18,5,FALSE)</f>
        <v>3980.17</v>
      </c>
    </row>
    <row r="25" spans="1:13" x14ac:dyDescent="0.45">
      <c r="A25" s="10">
        <v>32</v>
      </c>
      <c r="B25" s="11" t="s">
        <v>45</v>
      </c>
      <c r="C25" s="11" t="s">
        <v>46</v>
      </c>
      <c r="D25" s="13">
        <f t="shared" si="0"/>
        <v>22854.25</v>
      </c>
      <c r="F25" s="20">
        <f>VLOOKUP(A25,'Alt 2%'!$B$4:$F$70,5,FALSE)</f>
        <v>9262.5</v>
      </c>
      <c r="G25" s="20">
        <f>VLOOKUP(A25,'Alt 2%'!$B$4:$G$70,6,FALSE)</f>
        <v>0</v>
      </c>
      <c r="H25" s="20">
        <f>VLOOKUP(A25,'Alt 2%'!$B$4:$H$70,7,FALSE)</f>
        <v>9881.5499999999993</v>
      </c>
      <c r="I25" s="20"/>
      <c r="J25" s="20"/>
      <c r="K25" s="20">
        <f>VLOOKUP(A25,'Alt 2%'!$B$4:$I$70,8,FALSE)</f>
        <v>3710.2</v>
      </c>
      <c r="L25" s="26">
        <f t="shared" si="1"/>
        <v>9881.5499999999993</v>
      </c>
      <c r="M25" s="20"/>
    </row>
    <row r="26" spans="1:13" x14ac:dyDescent="0.45">
      <c r="A26" s="10">
        <v>36</v>
      </c>
      <c r="B26" s="11" t="s">
        <v>48</v>
      </c>
      <c r="C26" s="11" t="s">
        <v>49</v>
      </c>
      <c r="D26" s="13">
        <f t="shared" si="0"/>
        <v>172334.74000000002</v>
      </c>
      <c r="F26" s="20">
        <f>VLOOKUP(A26,'Alt 2%'!$B$4:$F$70,5,FALSE)</f>
        <v>158793.98000000001</v>
      </c>
      <c r="G26" s="20">
        <f>VLOOKUP(A26,'Alt 2%'!$B$4:$G$70,6,FALSE)</f>
        <v>2257.29</v>
      </c>
      <c r="H26" s="20">
        <f>VLOOKUP(A26,'Alt 2%'!$B$4:$H$70,7,FALSE)</f>
        <v>0</v>
      </c>
      <c r="I26" s="20"/>
      <c r="J26" s="20"/>
      <c r="K26" s="20">
        <f>VLOOKUP(A26,'Alt 2%'!$B$4:$I$70,8,FALSE)</f>
        <v>11283.47</v>
      </c>
      <c r="L26" s="26">
        <f t="shared" si="1"/>
        <v>2257.29</v>
      </c>
      <c r="M26" s="20"/>
    </row>
    <row r="27" spans="1:13" x14ac:dyDescent="0.45">
      <c r="A27" s="10">
        <v>37</v>
      </c>
      <c r="B27" s="11" t="s">
        <v>50</v>
      </c>
      <c r="C27" s="11" t="s">
        <v>51</v>
      </c>
      <c r="D27" s="13">
        <f t="shared" si="0"/>
        <v>44189.46</v>
      </c>
      <c r="F27" s="20">
        <f>VLOOKUP(A27,'Alt 2%'!$B$4:$F$70,5,FALSE)</f>
        <v>0</v>
      </c>
      <c r="G27" s="20">
        <f>VLOOKUP(A27,'Alt 2%'!$B$4:$G$70,6,FALSE)</f>
        <v>30140.46</v>
      </c>
      <c r="H27" s="20">
        <f>VLOOKUP(A27,'Alt 2%'!$B$4:$H$70,7,FALSE)</f>
        <v>14049</v>
      </c>
      <c r="I27" s="20"/>
      <c r="J27" s="20"/>
      <c r="K27" s="20">
        <f>VLOOKUP(A27,'Alt 2%'!$B$4:$I$70,8,FALSE)</f>
        <v>0</v>
      </c>
      <c r="L27" s="26">
        <f t="shared" si="1"/>
        <v>44189.46</v>
      </c>
      <c r="M27" s="20"/>
    </row>
    <row r="28" spans="1:13" x14ac:dyDescent="0.45">
      <c r="A28" s="10">
        <v>38</v>
      </c>
      <c r="B28" s="11" t="s">
        <v>52</v>
      </c>
      <c r="C28" s="11" t="s">
        <v>53</v>
      </c>
      <c r="D28" s="13">
        <f t="shared" si="0"/>
        <v>2090.7600000000002</v>
      </c>
      <c r="F28" s="20">
        <f>VLOOKUP(A28,'Alt 2%'!$B$4:$F$70,5,FALSE)</f>
        <v>2090.7600000000002</v>
      </c>
      <c r="G28" s="20">
        <f>VLOOKUP(A28,'Alt 2%'!$B$4:$G$70,6,FALSE)</f>
        <v>0</v>
      </c>
      <c r="H28" s="20">
        <f>VLOOKUP(A28,'Alt 2%'!$B$4:$H$70,7,FALSE)</f>
        <v>0</v>
      </c>
      <c r="I28" s="20"/>
      <c r="J28" s="20"/>
      <c r="K28" s="20">
        <f>VLOOKUP(A28,'Alt 2%'!$B$4:$I$70,8,FALSE)</f>
        <v>0</v>
      </c>
      <c r="L28" s="26">
        <f t="shared" si="1"/>
        <v>0</v>
      </c>
      <c r="M28" s="20">
        <f>VLOOKUP(A28,'PointS 8%'!$B$4:$F$18,5,FALSE)</f>
        <v>2090.7600000000002</v>
      </c>
    </row>
    <row r="29" spans="1:13" x14ac:dyDescent="0.45">
      <c r="A29" s="10">
        <v>39</v>
      </c>
      <c r="B29" s="11" t="s">
        <v>54</v>
      </c>
      <c r="C29" s="11" t="s">
        <v>55</v>
      </c>
      <c r="D29" s="13">
        <f t="shared" si="0"/>
        <v>8312.15</v>
      </c>
      <c r="F29" s="20">
        <f>VLOOKUP(A29,'Alt 2%'!$B$4:$F$70,5,FALSE)</f>
        <v>8312.15</v>
      </c>
      <c r="G29" s="20">
        <f>VLOOKUP(A29,'Alt 2%'!$B$4:$G$70,6,FALSE)</f>
        <v>0</v>
      </c>
      <c r="H29" s="20">
        <f>VLOOKUP(A29,'Alt 2%'!$B$4:$H$70,7,FALSE)</f>
        <v>0</v>
      </c>
      <c r="I29" s="20"/>
      <c r="J29" s="20"/>
      <c r="K29" s="20">
        <f>VLOOKUP(A29,'Alt 2%'!$B$4:$I$70,8,FALSE)</f>
        <v>0</v>
      </c>
      <c r="L29" s="26">
        <f t="shared" si="1"/>
        <v>0</v>
      </c>
      <c r="M29" s="20">
        <f>VLOOKUP(A29,'PointS 8%'!$B$4:$F$18,5,FALSE)</f>
        <v>430.25</v>
      </c>
    </row>
    <row r="30" spans="1:13" x14ac:dyDescent="0.45">
      <c r="A30" s="10">
        <v>40</v>
      </c>
      <c r="B30" s="11" t="s">
        <v>56</v>
      </c>
      <c r="C30" s="11" t="s">
        <v>57</v>
      </c>
      <c r="D30" s="13">
        <f t="shared" si="0"/>
        <v>66267.5</v>
      </c>
      <c r="F30" s="20">
        <f>VLOOKUP(A30,'Alt 2%'!$B$4:$F$70,5,FALSE)</f>
        <v>41518.1</v>
      </c>
      <c r="G30" s="20">
        <f>VLOOKUP(A30,'Alt 2%'!$B$4:$G$70,6,FALSE)</f>
        <v>0</v>
      </c>
      <c r="H30" s="20">
        <f>VLOOKUP(A30,'Alt 2%'!$B$4:$H$70,7,FALSE)</f>
        <v>0</v>
      </c>
      <c r="I30" s="20"/>
      <c r="J30" s="20"/>
      <c r="K30" s="20">
        <f>VLOOKUP(A30,'Alt 2%'!$B$4:$I$70,8,FALSE)</f>
        <v>24749.4</v>
      </c>
      <c r="L30" s="26">
        <f t="shared" si="1"/>
        <v>0</v>
      </c>
      <c r="M30" s="20"/>
    </row>
    <row r="31" spans="1:13" x14ac:dyDescent="0.45">
      <c r="A31" s="10">
        <v>41</v>
      </c>
      <c r="B31" s="11" t="s">
        <v>58</v>
      </c>
      <c r="C31" s="11" t="s">
        <v>59</v>
      </c>
      <c r="D31" s="13">
        <f t="shared" si="0"/>
        <v>53927.360000000001</v>
      </c>
      <c r="F31" s="20">
        <f>VLOOKUP(A31,'Alt 2%'!$B$4:$F$70,5,FALSE)</f>
        <v>53927.360000000001</v>
      </c>
      <c r="G31" s="20">
        <f>VLOOKUP(A31,'Alt 2%'!$B$4:$G$70,6,FALSE)</f>
        <v>0</v>
      </c>
      <c r="H31" s="20">
        <f>VLOOKUP(A31,'Alt 2%'!$B$4:$H$70,7,FALSE)</f>
        <v>0</v>
      </c>
      <c r="I31" s="20"/>
      <c r="J31" s="20"/>
      <c r="K31" s="20">
        <f>VLOOKUP(A31,'Alt 2%'!$B$4:$I$70,8,FALSE)</f>
        <v>0</v>
      </c>
      <c r="L31" s="26">
        <f t="shared" si="1"/>
        <v>0</v>
      </c>
      <c r="M31" s="20"/>
    </row>
    <row r="32" spans="1:13" x14ac:dyDescent="0.45">
      <c r="A32" s="10">
        <v>42</v>
      </c>
      <c r="B32" s="11" t="s">
        <v>60</v>
      </c>
      <c r="C32" s="11" t="s">
        <v>61</v>
      </c>
      <c r="D32" s="13">
        <f t="shared" si="0"/>
        <v>0</v>
      </c>
      <c r="F32" s="20"/>
      <c r="G32" s="20"/>
      <c r="H32" s="20"/>
      <c r="I32" s="20"/>
      <c r="J32" s="20"/>
      <c r="K32" s="20"/>
      <c r="L32" s="26">
        <f t="shared" si="1"/>
        <v>0</v>
      </c>
      <c r="M32" s="20"/>
    </row>
    <row r="33" spans="1:13" x14ac:dyDescent="0.45">
      <c r="A33" s="10">
        <v>50</v>
      </c>
      <c r="B33" s="11" t="s">
        <v>64</v>
      </c>
      <c r="C33" s="11" t="s">
        <v>65</v>
      </c>
      <c r="D33" s="13">
        <f t="shared" si="0"/>
        <v>58760.46</v>
      </c>
      <c r="F33" s="20">
        <f>VLOOKUP(A33,'Alt 2%'!$B$4:$F$70,5,FALSE)</f>
        <v>58760.46</v>
      </c>
      <c r="G33" s="20">
        <f>VLOOKUP(A33,'Alt 2%'!$B$4:$G$70,6,FALSE)</f>
        <v>0</v>
      </c>
      <c r="H33" s="20">
        <f>VLOOKUP(A33,'Alt 2%'!$B$4:$H$70,7,FALSE)</f>
        <v>0</v>
      </c>
      <c r="I33" s="20"/>
      <c r="J33" s="20"/>
      <c r="K33" s="20">
        <f>VLOOKUP(A33,'Alt 2%'!$B$4:$I$70,8,FALSE)</f>
        <v>0</v>
      </c>
      <c r="L33" s="26">
        <f t="shared" si="1"/>
        <v>0</v>
      </c>
      <c r="M33" s="20"/>
    </row>
    <row r="34" spans="1:13" x14ac:dyDescent="0.45">
      <c r="A34" s="10">
        <v>54</v>
      </c>
      <c r="B34" s="11" t="s">
        <v>67</v>
      </c>
      <c r="C34" s="11" t="s">
        <v>68</v>
      </c>
      <c r="D34" s="13">
        <f t="shared" si="0"/>
        <v>26648.46</v>
      </c>
      <c r="F34" s="20">
        <f>VLOOKUP(A34,'Alt 2%'!$B$4:$F$70,5,FALSE)</f>
        <v>26648.46</v>
      </c>
      <c r="G34" s="20">
        <f>VLOOKUP(A34,'Alt 2%'!$B$4:$G$70,6,FALSE)</f>
        <v>0</v>
      </c>
      <c r="H34" s="20">
        <f>VLOOKUP(A34,'Alt 2%'!$B$4:$H$70,7,FALSE)</f>
        <v>0</v>
      </c>
      <c r="I34" s="20"/>
      <c r="J34" s="20"/>
      <c r="K34" s="20">
        <f>VLOOKUP(A34,'Alt 2%'!$B$4:$I$70,8,FALSE)</f>
        <v>0</v>
      </c>
      <c r="L34" s="26">
        <f t="shared" si="1"/>
        <v>0</v>
      </c>
      <c r="M34" s="20"/>
    </row>
    <row r="35" spans="1:13" x14ac:dyDescent="0.45">
      <c r="A35" s="10">
        <v>57</v>
      </c>
      <c r="B35" s="11" t="s">
        <v>69</v>
      </c>
      <c r="C35" s="11" t="s">
        <v>70</v>
      </c>
      <c r="D35" s="13">
        <f t="shared" si="0"/>
        <v>36547.199999999997</v>
      </c>
      <c r="F35" s="20">
        <f>VLOOKUP(A35,'Alt 2%'!$B$4:$F$70,5,FALSE)</f>
        <v>36547.199999999997</v>
      </c>
      <c r="G35" s="20">
        <f>VLOOKUP(A35,'Alt 2%'!$B$4:$G$70,6,FALSE)</f>
        <v>0</v>
      </c>
      <c r="H35" s="20">
        <f>VLOOKUP(A35,'Alt 2%'!$B$4:$H$70,7,FALSE)</f>
        <v>0</v>
      </c>
      <c r="I35" s="20"/>
      <c r="J35" s="20"/>
      <c r="K35" s="20">
        <f>VLOOKUP(A35,'Alt 2%'!$B$4:$I$70,8,FALSE)</f>
        <v>0</v>
      </c>
      <c r="L35" s="26">
        <f t="shared" si="1"/>
        <v>0</v>
      </c>
      <c r="M35" s="20"/>
    </row>
    <row r="36" spans="1:13" x14ac:dyDescent="0.45">
      <c r="A36" s="10">
        <v>58</v>
      </c>
      <c r="B36" s="11" t="s">
        <v>71</v>
      </c>
      <c r="C36" s="11" t="s">
        <v>72</v>
      </c>
      <c r="D36" s="13">
        <f t="shared" si="0"/>
        <v>0</v>
      </c>
      <c r="F36" s="20"/>
      <c r="G36" s="20"/>
      <c r="H36" s="20"/>
      <c r="I36" s="20"/>
      <c r="J36" s="20"/>
      <c r="K36" s="20"/>
      <c r="L36" s="26">
        <f t="shared" si="1"/>
        <v>0</v>
      </c>
      <c r="M36" s="20"/>
    </row>
    <row r="37" spans="1:13" x14ac:dyDescent="0.45">
      <c r="A37" s="10">
        <v>59</v>
      </c>
      <c r="B37" s="11" t="s">
        <v>73</v>
      </c>
      <c r="C37" s="11" t="s">
        <v>74</v>
      </c>
      <c r="D37" s="13">
        <f t="shared" si="0"/>
        <v>6682.87</v>
      </c>
      <c r="F37" s="20">
        <f>VLOOKUP(A37,'Alt 2%'!$B$4:$F$70,5,FALSE)</f>
        <v>0</v>
      </c>
      <c r="G37" s="20">
        <f>VLOOKUP(A37,'Alt 2%'!$B$4:$G$70,6,FALSE)</f>
        <v>1166.76</v>
      </c>
      <c r="H37" s="20">
        <f>VLOOKUP(A37,'Alt 2%'!$B$4:$H$70,7,FALSE)</f>
        <v>0</v>
      </c>
      <c r="I37" s="27"/>
      <c r="J37" s="20"/>
      <c r="K37" s="20">
        <f>VLOOKUP(A37,'Alt 2%'!$B$4:$I$70,8,FALSE)</f>
        <v>5516.11</v>
      </c>
      <c r="L37" s="26">
        <f t="shared" si="1"/>
        <v>1166.76</v>
      </c>
      <c r="M37" s="20"/>
    </row>
    <row r="38" spans="1:13" x14ac:dyDescent="0.45">
      <c r="A38" s="10">
        <v>60</v>
      </c>
      <c r="B38" s="11" t="s">
        <v>75</v>
      </c>
      <c r="C38" s="11" t="s">
        <v>160</v>
      </c>
      <c r="D38" s="13">
        <f t="shared" si="0"/>
        <v>-60951.39</v>
      </c>
      <c r="F38" s="20">
        <f>VLOOKUP(A38,'Alt 2%'!$B$4:$F$70,5,FALSE)</f>
        <v>-60951.39</v>
      </c>
      <c r="G38" s="20">
        <f>VLOOKUP(A38,'Alt 2%'!$B$4:$G$70,6,FALSE)</f>
        <v>0</v>
      </c>
      <c r="H38" s="20">
        <f>VLOOKUP(A38,'Alt 2%'!$B$4:$H$70,7,FALSE)</f>
        <v>0</v>
      </c>
      <c r="I38" s="20"/>
      <c r="J38" s="20"/>
      <c r="K38" s="20">
        <f>VLOOKUP(A38,'Alt 2%'!$B$4:$I$70,8,FALSE)</f>
        <v>0</v>
      </c>
      <c r="L38" s="26">
        <f t="shared" si="1"/>
        <v>0</v>
      </c>
      <c r="M38" s="20">
        <f>VLOOKUP(A38,'PointS 8%'!$B$4:$F$18,5,FALSE)</f>
        <v>1913.61</v>
      </c>
    </row>
    <row r="39" spans="1:13" x14ac:dyDescent="0.45">
      <c r="A39" s="10">
        <v>61</v>
      </c>
      <c r="B39" s="11" t="s">
        <v>76</v>
      </c>
      <c r="C39" s="11" t="s">
        <v>77</v>
      </c>
      <c r="D39" s="13">
        <f t="shared" si="0"/>
        <v>4037.8</v>
      </c>
      <c r="F39" s="20">
        <f>VLOOKUP(A39,'Alt 2%'!$B$4:$F$70,5,FALSE)</f>
        <v>4037.8</v>
      </c>
      <c r="G39" s="20">
        <f>VLOOKUP(A39,'Alt 2%'!$B$4:$G$70,6,FALSE)</f>
        <v>0</v>
      </c>
      <c r="H39" s="20">
        <f>VLOOKUP(A39,'Alt 2%'!$B$4:$H$70,7,FALSE)</f>
        <v>0</v>
      </c>
      <c r="I39" s="20"/>
      <c r="J39" s="20"/>
      <c r="K39" s="20">
        <f>VLOOKUP(A39,'Alt 2%'!$B$4:$I$70,8,FALSE)</f>
        <v>0</v>
      </c>
      <c r="L39" s="26">
        <f t="shared" si="1"/>
        <v>0</v>
      </c>
      <c r="M39" s="20"/>
    </row>
    <row r="40" spans="1:13" x14ac:dyDescent="0.45">
      <c r="A40" s="10">
        <v>62</v>
      </c>
      <c r="B40" s="11" t="s">
        <v>58</v>
      </c>
      <c r="C40" s="11" t="s">
        <v>78</v>
      </c>
      <c r="D40" s="13">
        <f t="shared" si="0"/>
        <v>0</v>
      </c>
      <c r="F40" s="20"/>
      <c r="G40" s="20"/>
      <c r="H40" s="20"/>
      <c r="I40" s="20"/>
      <c r="J40" s="20"/>
      <c r="K40" s="20"/>
      <c r="L40" s="26">
        <f t="shared" si="1"/>
        <v>0</v>
      </c>
      <c r="M40" s="20"/>
    </row>
    <row r="41" spans="1:13" x14ac:dyDescent="0.45">
      <c r="A41" s="10">
        <v>63</v>
      </c>
      <c r="B41" s="11" t="s">
        <v>79</v>
      </c>
      <c r="C41" s="11" t="s">
        <v>80</v>
      </c>
      <c r="D41" s="13">
        <f t="shared" si="0"/>
        <v>83703.679999999993</v>
      </c>
      <c r="F41" s="20">
        <f>VLOOKUP(A41,'Alt 2%'!$B$4:$F$70,5,FALSE)</f>
        <v>46032.2</v>
      </c>
      <c r="G41" s="20">
        <f>VLOOKUP(A41,'Alt 2%'!$B$4:$G$70,6,FALSE)</f>
        <v>37671.480000000003</v>
      </c>
      <c r="H41" s="20">
        <f>VLOOKUP(A41,'Alt 2%'!$B$4:$H$70,7,FALSE)</f>
        <v>0</v>
      </c>
      <c r="I41" s="20"/>
      <c r="J41" s="20"/>
      <c r="K41" s="20">
        <f>VLOOKUP(A41,'Alt 2%'!$B$4:$I$70,8,FALSE)</f>
        <v>0</v>
      </c>
      <c r="L41" s="26">
        <f t="shared" si="1"/>
        <v>37671.480000000003</v>
      </c>
      <c r="M41" s="20">
        <f>VLOOKUP(A41,'PointS 8%'!$B$4:$F$18,5,FALSE)</f>
        <v>1300.48</v>
      </c>
    </row>
    <row r="42" spans="1:13" x14ac:dyDescent="0.45">
      <c r="A42" s="10">
        <v>67</v>
      </c>
      <c r="B42" s="11" t="s">
        <v>75</v>
      </c>
      <c r="C42" s="11" t="s">
        <v>81</v>
      </c>
      <c r="D42" s="13">
        <f t="shared" si="0"/>
        <v>-12217.3</v>
      </c>
      <c r="F42" s="20">
        <f>VLOOKUP(A42,'Alt 2%'!$B$4:$F$70,5,FALSE)</f>
        <v>0</v>
      </c>
      <c r="G42" s="20">
        <f>VLOOKUP(A42,'Alt 2%'!$B$4:$G$70,6,FALSE)</f>
        <v>2269.2600000000002</v>
      </c>
      <c r="H42" s="20">
        <f>VLOOKUP(A42,'Alt 2%'!$B$4:$H$70,7,FALSE)</f>
        <v>0</v>
      </c>
      <c r="I42" s="20"/>
      <c r="J42" s="20"/>
      <c r="K42" s="20">
        <f>VLOOKUP(A42,'Alt 2%'!$B$4:$I$70,8,FALSE)</f>
        <v>-14486.56</v>
      </c>
      <c r="L42" s="26">
        <f t="shared" si="1"/>
        <v>2269.2600000000002</v>
      </c>
      <c r="M42" s="20"/>
    </row>
    <row r="43" spans="1:13" x14ac:dyDescent="0.45">
      <c r="A43" s="10">
        <v>74</v>
      </c>
      <c r="B43" s="11" t="s">
        <v>54</v>
      </c>
      <c r="C43" s="11" t="s">
        <v>83</v>
      </c>
      <c r="D43" s="13">
        <f t="shared" si="0"/>
        <v>66546.55</v>
      </c>
      <c r="F43" s="20">
        <f>VLOOKUP(A43,'Alt 2%'!$B$4:$F$70,5,FALSE)</f>
        <v>66546.55</v>
      </c>
      <c r="G43" s="20">
        <f>VLOOKUP(A43,'Alt 2%'!$B$4:$G$70,6,FALSE)</f>
        <v>0</v>
      </c>
      <c r="H43" s="20">
        <f>VLOOKUP(A43,'Alt 2%'!$B$4:$H$70,7,FALSE)</f>
        <v>0</v>
      </c>
      <c r="I43" s="20"/>
      <c r="J43" s="20"/>
      <c r="K43" s="20">
        <f>VLOOKUP(A43,'Alt 2%'!$B$4:$I$70,8,FALSE)</f>
        <v>0</v>
      </c>
      <c r="L43" s="26">
        <f t="shared" si="1"/>
        <v>0</v>
      </c>
      <c r="M43" s="20"/>
    </row>
    <row r="44" spans="1:13" x14ac:dyDescent="0.45">
      <c r="A44" s="10">
        <v>75</v>
      </c>
      <c r="B44" s="11" t="s">
        <v>84</v>
      </c>
      <c r="C44" s="11" t="s">
        <v>85</v>
      </c>
      <c r="D44" s="13">
        <f t="shared" si="0"/>
        <v>8377.2000000000007</v>
      </c>
      <c r="F44" s="20">
        <f>VLOOKUP(A44,'Alt 2%'!$B$4:$F$70,5,FALSE)</f>
        <v>8377.2000000000007</v>
      </c>
      <c r="G44" s="20">
        <f>VLOOKUP(A44,'Alt 2%'!$B$4:$G$70,6,FALSE)</f>
        <v>0</v>
      </c>
      <c r="H44" s="20">
        <f>VLOOKUP(A44,'Alt 2%'!$B$4:$H$70,7,FALSE)</f>
        <v>0</v>
      </c>
      <c r="I44" s="20"/>
      <c r="J44" s="20"/>
      <c r="K44" s="20">
        <f>VLOOKUP(A44,'Alt 2%'!$B$4:$I$70,8,FALSE)</f>
        <v>0</v>
      </c>
      <c r="L44" s="26">
        <f t="shared" si="1"/>
        <v>0</v>
      </c>
      <c r="M44" s="20"/>
    </row>
    <row r="45" spans="1:13" x14ac:dyDescent="0.45">
      <c r="A45" s="10">
        <v>76</v>
      </c>
      <c r="B45" s="11" t="s">
        <v>86</v>
      </c>
      <c r="C45" s="11" t="s">
        <v>87</v>
      </c>
      <c r="D45" s="13">
        <f t="shared" si="0"/>
        <v>12240.06</v>
      </c>
      <c r="F45" s="20">
        <f>VLOOKUP(A45,'Alt 2%'!$B$4:$F$70,5,FALSE)</f>
        <v>12240.06</v>
      </c>
      <c r="G45" s="20">
        <f>VLOOKUP(A45,'Alt 2%'!$B$4:$G$70,6,FALSE)</f>
        <v>0</v>
      </c>
      <c r="H45" s="20">
        <f>VLOOKUP(A45,'Alt 2%'!$B$4:$H$70,7,FALSE)</f>
        <v>0</v>
      </c>
      <c r="I45" s="20"/>
      <c r="J45" s="20"/>
      <c r="K45" s="20">
        <f>VLOOKUP(A45,'Alt 2%'!$B$4:$I$70,8,FALSE)</f>
        <v>0</v>
      </c>
      <c r="L45" s="26">
        <f t="shared" si="1"/>
        <v>0</v>
      </c>
      <c r="M45" s="20">
        <f>VLOOKUP(A45,'PointS 8%'!$B$4:$F$18,5,FALSE)</f>
        <v>779.38</v>
      </c>
    </row>
    <row r="46" spans="1:13" x14ac:dyDescent="0.45">
      <c r="A46" s="10">
        <v>77</v>
      </c>
      <c r="B46" s="11" t="s">
        <v>88</v>
      </c>
      <c r="C46" s="11" t="s">
        <v>89</v>
      </c>
      <c r="D46" s="13">
        <f t="shared" si="0"/>
        <v>3959.8</v>
      </c>
      <c r="F46" s="20">
        <f>VLOOKUP(A46,'Alt 2%'!$B$4:$F$70,5,FALSE)</f>
        <v>3959.8</v>
      </c>
      <c r="G46" s="20">
        <f>VLOOKUP(A46,'Alt 2%'!$B$4:$G$70,6,FALSE)</f>
        <v>0</v>
      </c>
      <c r="H46" s="20">
        <f>VLOOKUP(A46,'Alt 2%'!$B$4:$H$70,7,FALSE)</f>
        <v>0</v>
      </c>
      <c r="I46" s="20"/>
      <c r="J46" s="20"/>
      <c r="K46" s="20">
        <f>VLOOKUP(A46,'Alt 2%'!$B$4:$I$70,8,FALSE)</f>
        <v>0</v>
      </c>
      <c r="L46" s="26">
        <f t="shared" si="1"/>
        <v>0</v>
      </c>
      <c r="M46" s="20"/>
    </row>
    <row r="47" spans="1:13" x14ac:dyDescent="0.45">
      <c r="A47" s="10">
        <v>78</v>
      </c>
      <c r="B47" s="11" t="s">
        <v>90</v>
      </c>
      <c r="C47" s="11" t="s">
        <v>91</v>
      </c>
      <c r="D47" s="13">
        <f t="shared" si="0"/>
        <v>0</v>
      </c>
      <c r="F47" s="20"/>
      <c r="G47" s="20"/>
      <c r="H47" s="20"/>
      <c r="I47" s="20"/>
      <c r="J47" s="20"/>
      <c r="K47" s="20"/>
      <c r="L47" s="26">
        <f t="shared" si="1"/>
        <v>0</v>
      </c>
      <c r="M47" s="20"/>
    </row>
    <row r="48" spans="1:13" x14ac:dyDescent="0.45">
      <c r="A48" s="10">
        <v>79</v>
      </c>
      <c r="B48" s="11" t="s">
        <v>92</v>
      </c>
      <c r="C48" s="11" t="s">
        <v>93</v>
      </c>
      <c r="D48" s="13">
        <f t="shared" si="0"/>
        <v>0</v>
      </c>
      <c r="F48" s="20"/>
      <c r="G48" s="20"/>
      <c r="H48" s="20"/>
      <c r="I48" s="20"/>
      <c r="J48" s="20"/>
      <c r="K48" s="20"/>
      <c r="L48" s="26">
        <f t="shared" si="1"/>
        <v>0</v>
      </c>
      <c r="M48" s="20"/>
    </row>
    <row r="49" spans="1:13" x14ac:dyDescent="0.45">
      <c r="A49" s="10">
        <v>84</v>
      </c>
      <c r="B49" s="11" t="s">
        <v>95</v>
      </c>
      <c r="C49" s="11" t="s">
        <v>96</v>
      </c>
      <c r="D49" s="13">
        <f t="shared" si="0"/>
        <v>126448.29</v>
      </c>
      <c r="F49" s="20">
        <f>VLOOKUP(A49,'Alt 2%'!$B$4:$F$70,5,FALSE)</f>
        <v>126448.29</v>
      </c>
      <c r="G49" s="20">
        <f>VLOOKUP(A49,'Alt 2%'!$B$4:$G$70,6,FALSE)</f>
        <v>0</v>
      </c>
      <c r="H49" s="20">
        <f>VLOOKUP(A49,'Alt 2%'!$B$4:$H$70,7,FALSE)</f>
        <v>0</v>
      </c>
      <c r="I49" s="20"/>
      <c r="J49" s="20"/>
      <c r="K49" s="20">
        <f>VLOOKUP(A49,'Alt 2%'!$B$4:$I$70,8,FALSE)</f>
        <v>0</v>
      </c>
      <c r="L49" s="26">
        <f t="shared" si="1"/>
        <v>0</v>
      </c>
      <c r="M49" s="20">
        <f>VLOOKUP(A49,'PointS 8%'!$B$4:$F$18,5,FALSE)</f>
        <v>101184.71</v>
      </c>
    </row>
    <row r="50" spans="1:13" x14ac:dyDescent="0.45">
      <c r="A50" s="10">
        <v>85</v>
      </c>
      <c r="B50" s="11" t="s">
        <v>79</v>
      </c>
      <c r="C50" s="11" t="s">
        <v>97</v>
      </c>
      <c r="D50" s="13">
        <f t="shared" si="0"/>
        <v>16552.169999999998</v>
      </c>
      <c r="F50" s="20">
        <f>VLOOKUP(A50,'Alt 2%'!$B$4:$F$70,5,FALSE)</f>
        <v>16552.169999999998</v>
      </c>
      <c r="G50" s="20">
        <f>VLOOKUP(A50,'Alt 2%'!$B$4:$G$70,6,FALSE)</f>
        <v>0</v>
      </c>
      <c r="H50" s="20">
        <f>VLOOKUP(A50,'Alt 2%'!$B$4:$H$70,7,FALSE)</f>
        <v>0</v>
      </c>
      <c r="I50" s="20"/>
      <c r="J50" s="20"/>
      <c r="K50" s="20">
        <f>VLOOKUP(A50,'Alt 2%'!$B$4:$I$70,8,FALSE)</f>
        <v>0</v>
      </c>
      <c r="L50" s="26">
        <f t="shared" si="1"/>
        <v>0</v>
      </c>
      <c r="M50" s="20">
        <f>VLOOKUP(A50,'PointS 8%'!$B$4:$F$18,5,FALSE)</f>
        <v>889.77</v>
      </c>
    </row>
    <row r="51" spans="1:13" x14ac:dyDescent="0.45">
      <c r="A51" s="10">
        <v>86</v>
      </c>
      <c r="B51" s="11" t="s">
        <v>98</v>
      </c>
      <c r="C51" s="11" t="s">
        <v>99</v>
      </c>
      <c r="D51" s="13">
        <f t="shared" si="0"/>
        <v>5385.08</v>
      </c>
      <c r="F51" s="20">
        <f>VLOOKUP(A51,'Alt 2%'!$B$4:$F$70,5,FALSE)</f>
        <v>5385.08</v>
      </c>
      <c r="G51" s="20">
        <f>VLOOKUP(A51,'Alt 2%'!$B$4:$G$70,6,FALSE)</f>
        <v>0</v>
      </c>
      <c r="H51" s="20">
        <f>VLOOKUP(A51,'Alt 2%'!$B$4:$H$70,7,FALSE)</f>
        <v>0</v>
      </c>
      <c r="I51" s="20"/>
      <c r="J51" s="20"/>
      <c r="K51" s="20">
        <f>VLOOKUP(A51,'Alt 2%'!$B$4:$I$70,8,FALSE)</f>
        <v>0</v>
      </c>
      <c r="L51" s="26">
        <f t="shared" si="1"/>
        <v>0</v>
      </c>
      <c r="M51" s="20"/>
    </row>
    <row r="52" spans="1:13" x14ac:dyDescent="0.45">
      <c r="A52" s="10">
        <v>88</v>
      </c>
      <c r="B52" s="11" t="s">
        <v>62</v>
      </c>
      <c r="C52" s="11" t="s">
        <v>101</v>
      </c>
      <c r="D52" s="13">
        <f t="shared" si="0"/>
        <v>205250.12</v>
      </c>
      <c r="F52" s="20">
        <f>VLOOKUP(A52,'Alt 2%'!$B$4:$F$70,5,FALSE)</f>
        <v>205250.12</v>
      </c>
      <c r="G52" s="20">
        <f>VLOOKUP(A52,'Alt 2%'!$B$4:$G$70,6,FALSE)</f>
        <v>0</v>
      </c>
      <c r="H52" s="20">
        <f>VLOOKUP(A52,'Alt 2%'!$B$4:$H$70,7,FALSE)</f>
        <v>0</v>
      </c>
      <c r="I52" s="20"/>
      <c r="J52" s="20"/>
      <c r="K52" s="20">
        <f>VLOOKUP(A52,'Alt 2%'!$B$4:$I$70,8,FALSE)</f>
        <v>0</v>
      </c>
      <c r="L52" s="26">
        <f t="shared" si="1"/>
        <v>0</v>
      </c>
      <c r="M52" s="20"/>
    </row>
    <row r="53" spans="1:13" x14ac:dyDescent="0.45">
      <c r="A53" s="10">
        <v>89</v>
      </c>
      <c r="B53" s="11" t="s">
        <v>102</v>
      </c>
      <c r="C53" s="11" t="s">
        <v>103</v>
      </c>
      <c r="D53" s="13">
        <f t="shared" si="0"/>
        <v>44459.61</v>
      </c>
      <c r="F53" s="20">
        <f>VLOOKUP(A53,'Alt 2%'!$B$4:$F$70,5,FALSE)</f>
        <v>44459.61</v>
      </c>
      <c r="G53" s="20">
        <f>VLOOKUP(A53,'Alt 2%'!$B$4:$G$70,6,FALSE)</f>
        <v>0</v>
      </c>
      <c r="H53" s="20">
        <f>VLOOKUP(A53,'Alt 2%'!$B$4:$H$70,7,FALSE)</f>
        <v>0</v>
      </c>
      <c r="I53" s="20"/>
      <c r="J53" s="20"/>
      <c r="K53" s="20">
        <f>VLOOKUP(A53,'Alt 2%'!$B$4:$I$70,8,FALSE)</f>
        <v>0</v>
      </c>
      <c r="L53" s="26">
        <f t="shared" si="1"/>
        <v>0</v>
      </c>
      <c r="M53" s="20">
        <f>VLOOKUP(A53,'PointS 8%'!$B$4:$F$18,5,FALSE)</f>
        <v>526.41</v>
      </c>
    </row>
    <row r="54" spans="1:13" x14ac:dyDescent="0.45">
      <c r="A54" s="10">
        <v>92</v>
      </c>
      <c r="B54" s="11" t="s">
        <v>104</v>
      </c>
      <c r="C54" s="11" t="s">
        <v>105</v>
      </c>
      <c r="D54" s="13">
        <f t="shared" si="0"/>
        <v>0</v>
      </c>
      <c r="F54" s="20"/>
      <c r="G54" s="20"/>
      <c r="H54" s="20"/>
      <c r="I54" s="20"/>
      <c r="J54" s="20"/>
      <c r="K54" s="20"/>
      <c r="L54" s="26">
        <f t="shared" si="1"/>
        <v>0</v>
      </c>
      <c r="M54" s="20"/>
    </row>
    <row r="55" spans="1:13" x14ac:dyDescent="0.45">
      <c r="A55" s="10">
        <v>93</v>
      </c>
      <c r="B55" s="11" t="s">
        <v>106</v>
      </c>
      <c r="C55" s="11" t="s">
        <v>107</v>
      </c>
      <c r="D55" s="13">
        <f t="shared" si="0"/>
        <v>1580.8</v>
      </c>
      <c r="F55" s="20">
        <f>VLOOKUP(A55,'Alt 2%'!$B$4:$F$70,5,FALSE)</f>
        <v>1580.8</v>
      </c>
      <c r="G55" s="20">
        <f>VLOOKUP(A55,'Alt 2%'!$B$4:$G$70,6,FALSE)</f>
        <v>0</v>
      </c>
      <c r="H55" s="20">
        <f>VLOOKUP(A55,'Alt 2%'!$B$4:$H$70,7,FALSE)</f>
        <v>0</v>
      </c>
      <c r="I55" s="20"/>
      <c r="J55" s="20"/>
      <c r="K55" s="20">
        <f>VLOOKUP(A55,'Alt 2%'!$B$4:$I$70,8,FALSE)</f>
        <v>0</v>
      </c>
      <c r="L55" s="26">
        <f t="shared" si="1"/>
        <v>0</v>
      </c>
      <c r="M55" s="20"/>
    </row>
    <row r="56" spans="1:13" x14ac:dyDescent="0.45">
      <c r="A56" s="10">
        <v>94</v>
      </c>
      <c r="B56" s="11" t="s">
        <v>108</v>
      </c>
      <c r="C56" s="11" t="s">
        <v>109</v>
      </c>
      <c r="D56" s="13">
        <f t="shared" si="0"/>
        <v>0</v>
      </c>
      <c r="F56" s="20"/>
      <c r="G56" s="20"/>
      <c r="H56" s="20"/>
      <c r="I56" s="20"/>
      <c r="J56" s="20"/>
      <c r="K56" s="20"/>
      <c r="L56" s="26">
        <f t="shared" si="1"/>
        <v>0</v>
      </c>
      <c r="M56" s="20"/>
    </row>
    <row r="57" spans="1:13" x14ac:dyDescent="0.45">
      <c r="A57" s="10">
        <v>95</v>
      </c>
      <c r="B57" s="11" t="s">
        <v>79</v>
      </c>
      <c r="C57" s="11" t="s">
        <v>110</v>
      </c>
      <c r="D57" s="13">
        <f t="shared" si="0"/>
        <v>3556.8</v>
      </c>
      <c r="F57" s="20">
        <f>VLOOKUP(A57,'Alt 2%'!$B$4:$F$70,5,FALSE)</f>
        <v>0</v>
      </c>
      <c r="G57" s="20">
        <f>VLOOKUP(A57,'Alt 2%'!$B$4:$G$70,6,FALSE)</f>
        <v>0</v>
      </c>
      <c r="H57" s="20">
        <f>VLOOKUP(A57,'Alt 2%'!$B$4:$H$70,7,FALSE)</f>
        <v>0</v>
      </c>
      <c r="I57" s="20"/>
      <c r="J57" s="20"/>
      <c r="K57" s="20">
        <f>VLOOKUP(A57,'Alt 2%'!$B$4:$I$70,8,FALSE)</f>
        <v>3556.8</v>
      </c>
      <c r="L57" s="26">
        <f t="shared" si="1"/>
        <v>0</v>
      </c>
      <c r="M57" s="20"/>
    </row>
    <row r="58" spans="1:13" x14ac:dyDescent="0.45">
      <c r="A58" s="10">
        <v>96</v>
      </c>
      <c r="B58" s="11" t="s">
        <v>111</v>
      </c>
      <c r="C58" s="11" t="s">
        <v>112</v>
      </c>
      <c r="D58" s="13">
        <f t="shared" si="0"/>
        <v>2246.02</v>
      </c>
      <c r="F58" s="20">
        <f>VLOOKUP(A58,'Alt 2%'!$B$4:$F$70,5,FALSE)</f>
        <v>2246.02</v>
      </c>
      <c r="G58" s="20">
        <f>VLOOKUP(A58,'Alt 2%'!$B$4:$G$70,6,FALSE)</f>
        <v>0</v>
      </c>
      <c r="H58" s="20">
        <f>VLOOKUP(A58,'Alt 2%'!$B$4:$H$70,7,FALSE)</f>
        <v>0</v>
      </c>
      <c r="I58" s="20"/>
      <c r="J58" s="20"/>
      <c r="K58" s="20">
        <f>VLOOKUP(A58,'Alt 2%'!$B$4:$I$70,8,FALSE)</f>
        <v>0</v>
      </c>
      <c r="L58" s="26">
        <f t="shared" si="1"/>
        <v>0</v>
      </c>
      <c r="M58" s="20"/>
    </row>
    <row r="59" spans="1:13" x14ac:dyDescent="0.45">
      <c r="A59" s="10">
        <v>97</v>
      </c>
      <c r="B59" s="11" t="s">
        <v>113</v>
      </c>
      <c r="C59" s="11" t="s">
        <v>114</v>
      </c>
      <c r="D59" s="13">
        <f t="shared" si="0"/>
        <v>2981.68</v>
      </c>
      <c r="F59" s="20">
        <f>VLOOKUP(A59,'Alt 2%'!$B$4:$F$70,5,FALSE)</f>
        <v>2981.68</v>
      </c>
      <c r="G59" s="20">
        <f>VLOOKUP(A59,'Alt 2%'!$B$4:$G$70,6,FALSE)</f>
        <v>0</v>
      </c>
      <c r="H59" s="20">
        <f>VLOOKUP(A59,'Alt 2%'!$B$4:$H$70,7,FALSE)</f>
        <v>0</v>
      </c>
      <c r="I59" s="20"/>
      <c r="J59" s="20"/>
      <c r="K59" s="20">
        <f>VLOOKUP(A59,'Alt 2%'!$B$4:$I$70,8,FALSE)</f>
        <v>0</v>
      </c>
      <c r="L59" s="26">
        <f t="shared" si="1"/>
        <v>0</v>
      </c>
      <c r="M59" s="20"/>
    </row>
    <row r="60" spans="1:13" x14ac:dyDescent="0.45">
      <c r="A60" s="10">
        <v>98</v>
      </c>
      <c r="B60" s="11" t="s">
        <v>47</v>
      </c>
      <c r="C60" s="11" t="s">
        <v>115</v>
      </c>
      <c r="D60" s="13">
        <f t="shared" si="0"/>
        <v>0</v>
      </c>
      <c r="F60" s="20"/>
      <c r="G60" s="20"/>
      <c r="H60" s="20"/>
      <c r="I60" s="20"/>
      <c r="J60" s="20"/>
      <c r="K60" s="20"/>
      <c r="L60" s="26">
        <f t="shared" si="1"/>
        <v>0</v>
      </c>
      <c r="M60" s="20"/>
    </row>
    <row r="61" spans="1:13" x14ac:dyDescent="0.45">
      <c r="A61" s="10">
        <v>99</v>
      </c>
      <c r="B61" s="11" t="s">
        <v>47</v>
      </c>
      <c r="C61" s="11" t="s">
        <v>116</v>
      </c>
      <c r="D61" s="13">
        <f t="shared" si="0"/>
        <v>21073.47</v>
      </c>
      <c r="F61" s="20">
        <f>VLOOKUP(A61,'Alt 2%'!$B$4:$F$70,5,FALSE)</f>
        <v>21073.47</v>
      </c>
      <c r="G61" s="20">
        <f>VLOOKUP(A61,'Alt 2%'!$B$4:$G$70,6,FALSE)</f>
        <v>0</v>
      </c>
      <c r="H61" s="20">
        <f>VLOOKUP(A61,'Alt 2%'!$B$4:$H$70,7,FALSE)</f>
        <v>0</v>
      </c>
      <c r="I61" s="20"/>
      <c r="J61" s="20"/>
      <c r="K61" s="20">
        <f>VLOOKUP(A61,'Alt 2%'!$B$4:$I$70,8,FALSE)</f>
        <v>0</v>
      </c>
      <c r="L61" s="26">
        <f t="shared" si="1"/>
        <v>0</v>
      </c>
      <c r="M61" s="20">
        <f>VLOOKUP(A61,'PointS 8%'!$B$4:$F$18,5,FALSE)</f>
        <v>860.51</v>
      </c>
    </row>
    <row r="62" spans="1:13" x14ac:dyDescent="0.45">
      <c r="A62" s="10">
        <v>100</v>
      </c>
      <c r="B62" s="11" t="s">
        <v>117</v>
      </c>
      <c r="C62" s="11" t="s">
        <v>118</v>
      </c>
      <c r="D62" s="13">
        <f t="shared" si="0"/>
        <v>18377.22</v>
      </c>
      <c r="F62" s="20">
        <f>VLOOKUP(A62,'Alt 2%'!$B$4:$F$70,5,FALSE)</f>
        <v>7345</v>
      </c>
      <c r="G62" s="20">
        <f>VLOOKUP(A62,'Alt 2%'!$B$4:$G$70,6,FALSE)</f>
        <v>0</v>
      </c>
      <c r="H62" s="20">
        <f>VLOOKUP(A62,'Alt 2%'!$B$4:$H$70,7,FALSE)</f>
        <v>0</v>
      </c>
      <c r="I62" s="20"/>
      <c r="J62" s="20"/>
      <c r="K62" s="20">
        <f>VLOOKUP(A62,'Alt 2%'!$B$4:$I$70,8,FALSE)</f>
        <v>11032.22</v>
      </c>
      <c r="L62" s="26">
        <f t="shared" si="1"/>
        <v>0</v>
      </c>
      <c r="M62" s="20"/>
    </row>
    <row r="63" spans="1:13" x14ac:dyDescent="0.45">
      <c r="A63" s="10">
        <v>101</v>
      </c>
      <c r="B63" s="11" t="s">
        <v>119</v>
      </c>
      <c r="C63" s="11" t="s">
        <v>178</v>
      </c>
      <c r="D63" s="13">
        <f t="shared" si="0"/>
        <v>0</v>
      </c>
      <c r="F63" s="20"/>
      <c r="G63" s="20"/>
      <c r="H63" s="20"/>
      <c r="I63" s="20"/>
      <c r="J63" s="20"/>
      <c r="K63" s="20"/>
      <c r="L63" s="26">
        <f t="shared" si="1"/>
        <v>0</v>
      </c>
      <c r="M63" s="20"/>
    </row>
    <row r="64" spans="1:13" x14ac:dyDescent="0.45">
      <c r="A64" s="10">
        <v>102</v>
      </c>
      <c r="B64" s="11" t="s">
        <v>47</v>
      </c>
      <c r="C64" s="11" t="s">
        <v>120</v>
      </c>
      <c r="D64" s="13">
        <f t="shared" si="0"/>
        <v>0</v>
      </c>
      <c r="F64" s="20"/>
      <c r="G64" s="20"/>
      <c r="H64" s="20"/>
      <c r="I64" s="20"/>
      <c r="J64" s="20"/>
      <c r="K64" s="20"/>
      <c r="L64" s="26">
        <f t="shared" si="1"/>
        <v>0</v>
      </c>
      <c r="M64" s="20"/>
    </row>
    <row r="65" spans="1:13" x14ac:dyDescent="0.45">
      <c r="A65" s="10">
        <v>103</v>
      </c>
      <c r="B65" s="11" t="s">
        <v>82</v>
      </c>
      <c r="C65" s="11" t="s">
        <v>144</v>
      </c>
      <c r="D65" s="13">
        <f t="shared" si="0"/>
        <v>0</v>
      </c>
      <c r="F65" s="20"/>
      <c r="G65" s="20"/>
      <c r="H65" s="20"/>
      <c r="I65" s="20"/>
      <c r="J65" s="20"/>
      <c r="K65" s="20"/>
      <c r="L65" s="26">
        <f t="shared" si="1"/>
        <v>0</v>
      </c>
      <c r="M65" s="20"/>
    </row>
    <row r="66" spans="1:13" x14ac:dyDescent="0.45">
      <c r="A66" s="10">
        <v>104</v>
      </c>
      <c r="B66" s="11" t="s">
        <v>67</v>
      </c>
      <c r="C66" s="11" t="s">
        <v>161</v>
      </c>
      <c r="D66" s="13">
        <f t="shared" si="0"/>
        <v>4191.22</v>
      </c>
      <c r="F66" s="20">
        <f>VLOOKUP(A66,'Alt 2%'!$B$4:$F$70,5,FALSE)</f>
        <v>4191.22</v>
      </c>
      <c r="G66" s="20">
        <f>VLOOKUP(A66,'Alt 2%'!$B$4:$G$70,6,FALSE)</f>
        <v>0</v>
      </c>
      <c r="H66" s="20">
        <f>VLOOKUP(A66,'Alt 2%'!$B$4:$H$70,7,FALSE)</f>
        <v>0</v>
      </c>
      <c r="I66" s="20"/>
      <c r="J66" s="20"/>
      <c r="K66" s="20">
        <f>VLOOKUP(A66,'Alt 2%'!$B$4:$I$70,8,FALSE)</f>
        <v>0</v>
      </c>
      <c r="L66" s="26">
        <f t="shared" si="1"/>
        <v>0</v>
      </c>
      <c r="M66" s="20"/>
    </row>
    <row r="67" spans="1:13" x14ac:dyDescent="0.45">
      <c r="A67" s="10">
        <v>105</v>
      </c>
      <c r="B67" s="11" t="s">
        <v>121</v>
      </c>
      <c r="C67" s="11" t="s">
        <v>122</v>
      </c>
      <c r="D67" s="13">
        <f t="shared" si="0"/>
        <v>0</v>
      </c>
      <c r="F67" s="20"/>
      <c r="G67" s="20"/>
      <c r="H67" s="20"/>
      <c r="I67" s="20"/>
      <c r="J67" s="20"/>
      <c r="K67" s="20"/>
      <c r="L67" s="26">
        <f t="shared" si="1"/>
        <v>0</v>
      </c>
      <c r="M67" s="20"/>
    </row>
    <row r="68" spans="1:13" x14ac:dyDescent="0.45">
      <c r="A68" s="10">
        <v>106</v>
      </c>
      <c r="B68" s="11" t="s">
        <v>30</v>
      </c>
      <c r="C68" s="11" t="s">
        <v>151</v>
      </c>
      <c r="D68" s="13">
        <f t="shared" si="0"/>
        <v>0</v>
      </c>
      <c r="F68" s="20"/>
      <c r="G68" s="20"/>
      <c r="H68" s="20"/>
      <c r="I68" s="20"/>
      <c r="J68" s="20"/>
      <c r="K68" s="20"/>
      <c r="L68" s="26">
        <f t="shared" si="1"/>
        <v>0</v>
      </c>
      <c r="M68" s="20"/>
    </row>
    <row r="69" spans="1:13" x14ac:dyDescent="0.45">
      <c r="A69" s="10">
        <v>107</v>
      </c>
      <c r="B69" s="11" t="s">
        <v>100</v>
      </c>
      <c r="C69" s="11" t="s">
        <v>154</v>
      </c>
      <c r="D69" s="13">
        <f t="shared" si="0"/>
        <v>58167.360000000001</v>
      </c>
      <c r="F69" s="20">
        <f>VLOOKUP(A69,'Alt 2%'!$B$4:$F$70,5,FALSE)</f>
        <v>37184.46</v>
      </c>
      <c r="G69" s="20">
        <f>VLOOKUP(A69,'Alt 2%'!$B$4:$G$70,6,FALSE)</f>
        <v>5688.9</v>
      </c>
      <c r="H69" s="20">
        <f>VLOOKUP(A69,'Alt 2%'!$B$4:$H$70,7,FALSE)</f>
        <v>15294</v>
      </c>
      <c r="I69" s="20"/>
      <c r="J69" s="20"/>
      <c r="K69" s="20">
        <f>VLOOKUP(A69,'Alt 2%'!$B$4:$I$70,8,FALSE)</f>
        <v>0</v>
      </c>
      <c r="L69" s="26">
        <f t="shared" si="1"/>
        <v>20982.9</v>
      </c>
      <c r="M69" s="20"/>
    </row>
    <row r="70" spans="1:13" x14ac:dyDescent="0.45">
      <c r="A70" s="10">
        <v>108</v>
      </c>
      <c r="B70" s="11" t="s">
        <v>15</v>
      </c>
      <c r="C70" s="11" t="s">
        <v>145</v>
      </c>
      <c r="D70" s="13">
        <f t="shared" ref="D70:D99" si="2">F70+G70+H70+I70+J70+K70</f>
        <v>0</v>
      </c>
      <c r="F70" s="20"/>
      <c r="G70" s="20"/>
      <c r="H70" s="20"/>
      <c r="I70" s="20"/>
      <c r="J70" s="20"/>
      <c r="K70" s="20"/>
      <c r="L70" s="26">
        <f t="shared" ref="L70:L99" si="3">G70+H70+I70+J70</f>
        <v>0</v>
      </c>
      <c r="M70" s="20"/>
    </row>
    <row r="71" spans="1:13" x14ac:dyDescent="0.45">
      <c r="A71" s="10">
        <v>109</v>
      </c>
      <c r="B71" s="11" t="s">
        <v>124</v>
      </c>
      <c r="C71" s="11" t="s">
        <v>125</v>
      </c>
      <c r="D71" s="13">
        <f t="shared" si="2"/>
        <v>0</v>
      </c>
      <c r="F71" s="20"/>
      <c r="G71" s="20"/>
      <c r="H71" s="20"/>
      <c r="I71" s="20"/>
      <c r="J71" s="20"/>
      <c r="K71" s="20"/>
      <c r="L71" s="26">
        <f t="shared" si="3"/>
        <v>0</v>
      </c>
      <c r="M71" s="20"/>
    </row>
    <row r="72" spans="1:13" x14ac:dyDescent="0.45">
      <c r="A72" s="10">
        <v>110</v>
      </c>
      <c r="B72" s="11" t="s">
        <v>126</v>
      </c>
      <c r="C72" s="11" t="s">
        <v>127</v>
      </c>
      <c r="D72" s="13">
        <f t="shared" si="2"/>
        <v>14592</v>
      </c>
      <c r="F72" s="20">
        <f>VLOOKUP(A72,'Alt 2%'!$B$4:$F$70,5,FALSE)</f>
        <v>14592</v>
      </c>
      <c r="G72" s="20">
        <f>VLOOKUP(A72,'Alt 2%'!$B$4:$G$70,6,FALSE)</f>
        <v>0</v>
      </c>
      <c r="H72" s="20">
        <f>VLOOKUP(A72,'Alt 2%'!$B$4:$H$70,7,FALSE)</f>
        <v>0</v>
      </c>
      <c r="I72" s="20"/>
      <c r="J72" s="20"/>
      <c r="K72" s="20">
        <f>VLOOKUP(A72,'Alt 2%'!$B$4:$I$70,8,FALSE)</f>
        <v>0</v>
      </c>
      <c r="L72" s="26">
        <f t="shared" si="3"/>
        <v>0</v>
      </c>
      <c r="M72" s="20"/>
    </row>
    <row r="73" spans="1:13" x14ac:dyDescent="0.45">
      <c r="A73" s="10">
        <v>111</v>
      </c>
      <c r="B73" s="11" t="s">
        <v>102</v>
      </c>
      <c r="C73" s="11" t="s">
        <v>128</v>
      </c>
      <c r="D73" s="13">
        <f t="shared" si="2"/>
        <v>42457.58</v>
      </c>
      <c r="F73" s="20">
        <f>VLOOKUP(A73,'Alt 2%'!$B$4:$F$70,5,FALSE)</f>
        <v>42457.58</v>
      </c>
      <c r="G73" s="20">
        <f>VLOOKUP(A73,'Alt 2%'!$B$4:$G$70,6,FALSE)</f>
        <v>0</v>
      </c>
      <c r="H73" s="20">
        <f>VLOOKUP(A73,'Alt 2%'!$B$4:$H$70,7,FALSE)</f>
        <v>0</v>
      </c>
      <c r="I73" s="20"/>
      <c r="J73" s="20"/>
      <c r="K73" s="20">
        <f>VLOOKUP(A73,'Alt 2%'!$B$4:$I$70,8,FALSE)</f>
        <v>0</v>
      </c>
      <c r="L73" s="26">
        <f t="shared" si="3"/>
        <v>0</v>
      </c>
      <c r="M73" s="20"/>
    </row>
    <row r="74" spans="1:13" x14ac:dyDescent="0.45">
      <c r="A74" s="10">
        <v>112</v>
      </c>
      <c r="B74" s="11" t="s">
        <v>102</v>
      </c>
      <c r="C74" s="11" t="s">
        <v>129</v>
      </c>
      <c r="D74" s="13">
        <f t="shared" si="2"/>
        <v>889.72</v>
      </c>
      <c r="F74" s="20">
        <f>VLOOKUP(A74,'Alt 2%'!$B$4:$F$70,5,FALSE)</f>
        <v>889.72</v>
      </c>
      <c r="G74" s="20">
        <f>VLOOKUP(A74,'Alt 2%'!$B$4:$G$70,6,FALSE)</f>
        <v>0</v>
      </c>
      <c r="H74" s="20">
        <f>VLOOKUP(A74,'Alt 2%'!$B$4:$H$70,7,FALSE)</f>
        <v>0</v>
      </c>
      <c r="I74" s="20"/>
      <c r="J74" s="20"/>
      <c r="K74" s="20">
        <f>VLOOKUP(A74,'Alt 2%'!$B$4:$I$70,8,FALSE)</f>
        <v>0</v>
      </c>
      <c r="L74" s="26">
        <f t="shared" si="3"/>
        <v>0</v>
      </c>
      <c r="M74" s="20"/>
    </row>
    <row r="75" spans="1:13" x14ac:dyDescent="0.45">
      <c r="A75" s="10">
        <v>113</v>
      </c>
      <c r="B75" s="11" t="s">
        <v>130</v>
      </c>
      <c r="C75" s="11" t="s">
        <v>131</v>
      </c>
      <c r="D75" s="13">
        <f t="shared" si="2"/>
        <v>0</v>
      </c>
      <c r="F75" s="20"/>
      <c r="G75" s="20"/>
      <c r="H75" s="20"/>
      <c r="I75" s="20"/>
      <c r="J75" s="20"/>
      <c r="K75" s="20"/>
      <c r="L75" s="26">
        <f t="shared" si="3"/>
        <v>0</v>
      </c>
      <c r="M75" s="20"/>
    </row>
    <row r="76" spans="1:13" x14ac:dyDescent="0.45">
      <c r="A76" s="10">
        <v>114</v>
      </c>
      <c r="B76" s="11" t="s">
        <v>132</v>
      </c>
      <c r="C76" s="11" t="s">
        <v>133</v>
      </c>
      <c r="D76" s="13">
        <f t="shared" si="2"/>
        <v>0</v>
      </c>
      <c r="F76" s="20"/>
      <c r="G76" s="20"/>
      <c r="H76" s="20"/>
      <c r="I76" s="20"/>
      <c r="J76" s="20"/>
      <c r="K76" s="20"/>
      <c r="L76" s="26">
        <f t="shared" si="3"/>
        <v>0</v>
      </c>
      <c r="M76" s="20"/>
    </row>
    <row r="77" spans="1:13" x14ac:dyDescent="0.45">
      <c r="A77" s="10">
        <v>115</v>
      </c>
      <c r="B77" s="11" t="s">
        <v>134</v>
      </c>
      <c r="C77" s="11" t="s">
        <v>135</v>
      </c>
      <c r="D77" s="13">
        <f t="shared" si="2"/>
        <v>16098.6</v>
      </c>
      <c r="F77" s="20">
        <f>VLOOKUP(A77,'Alt 2%'!$B$4:$F$70,5,FALSE)</f>
        <v>16098.6</v>
      </c>
      <c r="G77" s="20">
        <f>VLOOKUP(A77,'Alt 2%'!$B$4:$G$70,6,FALSE)</f>
        <v>0</v>
      </c>
      <c r="H77" s="20">
        <f>VLOOKUP(A77,'Alt 2%'!$B$4:$H$70,7,FALSE)</f>
        <v>0</v>
      </c>
      <c r="I77" s="20"/>
      <c r="J77" s="20"/>
      <c r="K77" s="20">
        <f>VLOOKUP(A77,'Alt 2%'!$B$4:$I$70,8,FALSE)</f>
        <v>0</v>
      </c>
      <c r="L77" s="26">
        <f t="shared" si="3"/>
        <v>0</v>
      </c>
      <c r="M77" s="20"/>
    </row>
    <row r="78" spans="1:13" x14ac:dyDescent="0.45">
      <c r="A78" s="10">
        <v>116</v>
      </c>
      <c r="B78" s="11" t="s">
        <v>136</v>
      </c>
      <c r="C78" s="11" t="s">
        <v>159</v>
      </c>
      <c r="D78" s="13">
        <f t="shared" si="2"/>
        <v>6653.4</v>
      </c>
      <c r="F78" s="20">
        <f>VLOOKUP(A78,'Alt 2%'!$B$4:$F$70,5,FALSE)</f>
        <v>6653.4</v>
      </c>
      <c r="G78" s="20">
        <f>VLOOKUP(A78,'Alt 2%'!$B$4:$G$70,6,FALSE)</f>
        <v>0</v>
      </c>
      <c r="H78" s="20">
        <f>VLOOKUP(A78,'Alt 2%'!$B$4:$H$70,7,FALSE)</f>
        <v>0</v>
      </c>
      <c r="I78" s="20"/>
      <c r="J78" s="20"/>
      <c r="K78" s="20">
        <f>VLOOKUP(A78,'Alt 2%'!$B$4:$I$70,8,FALSE)</f>
        <v>0</v>
      </c>
      <c r="L78" s="26">
        <f t="shared" si="3"/>
        <v>0</v>
      </c>
      <c r="M78" s="20"/>
    </row>
    <row r="79" spans="1:13" x14ac:dyDescent="0.45">
      <c r="A79" s="10">
        <v>117</v>
      </c>
      <c r="B79" s="11" t="s">
        <v>137</v>
      </c>
      <c r="C79" s="11" t="s">
        <v>138</v>
      </c>
      <c r="D79" s="13">
        <f t="shared" si="2"/>
        <v>2375.34</v>
      </c>
      <c r="F79" s="20">
        <f>VLOOKUP(A79,'Alt 2%'!$B$4:$F$70,5,FALSE)</f>
        <v>2375.34</v>
      </c>
      <c r="G79" s="20">
        <f>VLOOKUP(A79,'Alt 2%'!$B$4:$G$70,6,FALSE)</f>
        <v>0</v>
      </c>
      <c r="H79" s="20">
        <f>VLOOKUP(A79,'Alt 2%'!$B$4:$H$70,7,FALSE)</f>
        <v>0</v>
      </c>
      <c r="I79" s="20"/>
      <c r="J79" s="20"/>
      <c r="K79" s="20">
        <f>VLOOKUP(A79,'Alt 2%'!$B$4:$I$70,8,FALSE)</f>
        <v>0</v>
      </c>
      <c r="L79" s="26">
        <f t="shared" si="3"/>
        <v>0</v>
      </c>
      <c r="M79" s="20"/>
    </row>
    <row r="80" spans="1:13" x14ac:dyDescent="0.45">
      <c r="A80" s="10">
        <v>118</v>
      </c>
      <c r="B80" s="11" t="s">
        <v>139</v>
      </c>
      <c r="C80" s="11" t="s">
        <v>140</v>
      </c>
      <c r="D80" s="13">
        <f t="shared" si="2"/>
        <v>63439.29</v>
      </c>
      <c r="F80" s="20">
        <f>VLOOKUP(A80,'Alt 2%'!$B$4:$F$70,5,FALSE)</f>
        <v>63439.29</v>
      </c>
      <c r="G80" s="20">
        <f>VLOOKUP(A80,'Alt 2%'!$B$4:$G$70,6,FALSE)</f>
        <v>0</v>
      </c>
      <c r="H80" s="20">
        <f>VLOOKUP(A80,'Alt 2%'!$B$4:$H$70,7,FALSE)</f>
        <v>0</v>
      </c>
      <c r="I80" s="20"/>
      <c r="J80" s="20"/>
      <c r="K80" s="20">
        <f>VLOOKUP(A80,'Alt 2%'!$B$4:$I$70,8,FALSE)</f>
        <v>0</v>
      </c>
      <c r="L80" s="26">
        <f t="shared" si="3"/>
        <v>0</v>
      </c>
      <c r="M80" s="20">
        <f>VLOOKUP(A80,'PointS 8%'!$B$4:$F$18,5,FALSE)</f>
        <v>41695.5</v>
      </c>
    </row>
    <row r="81" spans="1:16377" x14ac:dyDescent="0.45">
      <c r="A81" s="10">
        <v>119</v>
      </c>
      <c r="B81" s="11" t="s">
        <v>62</v>
      </c>
      <c r="C81" s="11" t="s">
        <v>141</v>
      </c>
      <c r="D81" s="13">
        <f t="shared" si="2"/>
        <v>409922.34</v>
      </c>
      <c r="F81" s="20">
        <f>VLOOKUP(A81,'Alt 2%'!$B$4:$F$70,5,FALSE)</f>
        <v>409922.34</v>
      </c>
      <c r="G81" s="20">
        <f>VLOOKUP(A81,'Alt 2%'!$B$4:$G$70,6,FALSE)</f>
        <v>0</v>
      </c>
      <c r="H81" s="20">
        <f>VLOOKUP(A81,'Alt 2%'!$B$4:$H$70,7,FALSE)</f>
        <v>0</v>
      </c>
      <c r="I81" s="20"/>
      <c r="J81" s="20"/>
      <c r="K81" s="20">
        <f>VLOOKUP(A81,'Alt 2%'!$B$4:$I$70,8,FALSE)</f>
        <v>0</v>
      </c>
      <c r="L81" s="26">
        <f t="shared" si="3"/>
        <v>0</v>
      </c>
      <c r="M81" s="20"/>
    </row>
    <row r="82" spans="1:16377" x14ac:dyDescent="0.45">
      <c r="A82" s="10">
        <v>120</v>
      </c>
      <c r="B82" s="11" t="s">
        <v>62</v>
      </c>
      <c r="C82" s="11" t="s">
        <v>142</v>
      </c>
      <c r="D82" s="13">
        <f t="shared" si="2"/>
        <v>12753.44</v>
      </c>
      <c r="F82" s="20">
        <f>VLOOKUP(A82,'Alt 2%'!$B$4:$F$70,5,FALSE)</f>
        <v>12753.44</v>
      </c>
      <c r="G82" s="20">
        <f>VLOOKUP(A82,'Alt 2%'!$B$4:$G$70,6,FALSE)</f>
        <v>0</v>
      </c>
      <c r="H82" s="20">
        <f>VLOOKUP(A82,'Alt 2%'!$B$4:$H$70,7,FALSE)</f>
        <v>0</v>
      </c>
      <c r="I82" s="20"/>
      <c r="J82" s="20"/>
      <c r="K82" s="20">
        <f>VLOOKUP(A82,'Alt 2%'!$B$4:$I$70,8,FALSE)</f>
        <v>0</v>
      </c>
      <c r="L82" s="26">
        <f t="shared" si="3"/>
        <v>0</v>
      </c>
      <c r="M82" s="20"/>
    </row>
    <row r="83" spans="1:16377" x14ac:dyDescent="0.45">
      <c r="A83" s="10">
        <v>121</v>
      </c>
      <c r="B83" s="11" t="s">
        <v>62</v>
      </c>
      <c r="C83" s="11" t="s">
        <v>143</v>
      </c>
      <c r="D83" s="13">
        <f t="shared" si="2"/>
        <v>0</v>
      </c>
      <c r="F83" s="20"/>
      <c r="G83" s="20"/>
      <c r="H83" s="20"/>
      <c r="I83" s="20"/>
      <c r="J83" s="20"/>
      <c r="K83" s="20"/>
      <c r="L83" s="26">
        <f t="shared" si="3"/>
        <v>0</v>
      </c>
      <c r="M83" s="20"/>
    </row>
    <row r="84" spans="1:16377" x14ac:dyDescent="0.45">
      <c r="A84" s="10">
        <v>122</v>
      </c>
      <c r="B84" s="11" t="s">
        <v>157</v>
      </c>
      <c r="C84" s="11" t="s">
        <v>158</v>
      </c>
      <c r="D84" s="13">
        <f t="shared" si="2"/>
        <v>0</v>
      </c>
      <c r="F84" s="20"/>
      <c r="G84" s="20"/>
      <c r="H84" s="20"/>
      <c r="I84" s="20"/>
      <c r="J84" s="20"/>
      <c r="K84" s="20"/>
      <c r="L84" s="26">
        <f t="shared" si="3"/>
        <v>0</v>
      </c>
      <c r="M84" s="20"/>
    </row>
    <row r="85" spans="1:16377" x14ac:dyDescent="0.45">
      <c r="A85" s="10">
        <v>123</v>
      </c>
      <c r="B85" s="11" t="s">
        <v>155</v>
      </c>
      <c r="C85" s="11" t="s">
        <v>156</v>
      </c>
      <c r="D85" s="13">
        <f t="shared" si="2"/>
        <v>0</v>
      </c>
      <c r="F85" s="20"/>
      <c r="G85" s="20"/>
      <c r="H85" s="20"/>
      <c r="I85" s="20"/>
      <c r="J85" s="20"/>
      <c r="K85" s="20"/>
      <c r="L85" s="26">
        <f t="shared" si="3"/>
        <v>0</v>
      </c>
      <c r="M85" s="20"/>
    </row>
    <row r="86" spans="1:16377" x14ac:dyDescent="0.45">
      <c r="A86" s="10">
        <v>124</v>
      </c>
      <c r="B86" s="11" t="s">
        <v>66</v>
      </c>
      <c r="C86" s="11" t="s">
        <v>150</v>
      </c>
      <c r="D86" s="13">
        <f t="shared" si="2"/>
        <v>22826.74</v>
      </c>
      <c r="F86" s="20">
        <f>VLOOKUP(A86,'Alt 2%'!$B$4:$F$70,5,FALSE)</f>
        <v>22826.74</v>
      </c>
      <c r="G86" s="20">
        <f>VLOOKUP(A86,'Alt 2%'!$B$4:$G$70,6,FALSE)</f>
        <v>0</v>
      </c>
      <c r="H86" s="20">
        <f>VLOOKUP(A86,'Alt 2%'!$B$4:$H$70,7,FALSE)</f>
        <v>0</v>
      </c>
      <c r="I86" s="20"/>
      <c r="J86" s="20"/>
      <c r="K86" s="20">
        <f>VLOOKUP(A86,'Alt 2%'!$B$4:$I$70,8,FALSE)</f>
        <v>0</v>
      </c>
      <c r="L86" s="26">
        <f t="shared" si="3"/>
        <v>0</v>
      </c>
      <c r="M86" s="20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>
        <f t="shared" si="2"/>
        <v>36572.910000000003</v>
      </c>
      <c r="F87" s="20">
        <f>VLOOKUP(A87,'Alt 2%'!$B$4:$F$70,5,FALSE)</f>
        <v>36572.910000000003</v>
      </c>
      <c r="G87" s="20">
        <f>VLOOKUP(A87,'Alt 2%'!$B$4:$G$70,6,FALSE)</f>
        <v>0</v>
      </c>
      <c r="H87" s="20">
        <f>VLOOKUP(A87,'Alt 2%'!$B$4:$H$70,7,FALSE)</f>
        <v>0</v>
      </c>
      <c r="I87" s="20"/>
      <c r="J87" s="20"/>
      <c r="K87" s="20">
        <f>VLOOKUP(A87,'Alt 2%'!$B$4:$I$70,8,FALSE)</f>
        <v>0</v>
      </c>
      <c r="L87" s="26">
        <f t="shared" si="3"/>
        <v>0</v>
      </c>
      <c r="M87" s="20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>
        <f t="shared" si="2"/>
        <v>34765.230000000003</v>
      </c>
      <c r="F88" s="20">
        <f>VLOOKUP(A88,'Alt 2%'!$B$4:$F$70,5,FALSE)</f>
        <v>34765.230000000003</v>
      </c>
      <c r="G88" s="20">
        <f>VLOOKUP(A88,'Alt 2%'!$B$4:$G$70,6,FALSE)</f>
        <v>0</v>
      </c>
      <c r="H88" s="20">
        <f>VLOOKUP(A88,'Alt 2%'!$B$4:$H$70,7,FALSE)</f>
        <v>0</v>
      </c>
      <c r="I88" s="20"/>
      <c r="J88" s="20"/>
      <c r="K88" s="20">
        <f>VLOOKUP(A88,'Alt 2%'!$B$4:$I$70,8,FALSE)</f>
        <v>0</v>
      </c>
      <c r="L88" s="26">
        <f t="shared" si="3"/>
        <v>0</v>
      </c>
      <c r="M88" s="20">
        <f>VLOOKUP(A88,'PointS 8%'!$B$4:$F$18,5,FALSE)</f>
        <v>738.7</v>
      </c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>
        <f t="shared" si="2"/>
        <v>13483.84</v>
      </c>
      <c r="F89" s="20">
        <f>VLOOKUP(A89,'Alt 2%'!$B$4:$F$70,5,FALSE)</f>
        <v>13483.84</v>
      </c>
      <c r="G89" s="20">
        <f>VLOOKUP(A89,'Alt 2%'!$B$4:$G$70,6,FALSE)</f>
        <v>0</v>
      </c>
      <c r="H89" s="20">
        <f>VLOOKUP(A89,'Alt 2%'!$B$4:$H$70,7,FALSE)</f>
        <v>0</v>
      </c>
      <c r="I89" s="20"/>
      <c r="J89" s="20"/>
      <c r="K89" s="20">
        <f>VLOOKUP(A89,'Alt 2%'!$B$4:$I$70,8,FALSE)</f>
        <v>0</v>
      </c>
      <c r="L89" s="26">
        <f t="shared" si="3"/>
        <v>0</v>
      </c>
      <c r="M89" s="20"/>
    </row>
    <row r="90" spans="1:16377" x14ac:dyDescent="0.45">
      <c r="A90" s="10">
        <v>128</v>
      </c>
      <c r="B90" s="11" t="s">
        <v>63</v>
      </c>
      <c r="C90" s="11" t="s">
        <v>152</v>
      </c>
      <c r="D90" s="13">
        <f t="shared" si="2"/>
        <v>0</v>
      </c>
      <c r="F90" s="20"/>
      <c r="G90" s="20"/>
      <c r="H90" s="20"/>
      <c r="I90" s="20"/>
      <c r="J90" s="20"/>
      <c r="K90" s="20"/>
      <c r="L90" s="26">
        <f t="shared" si="3"/>
        <v>0</v>
      </c>
      <c r="M90" s="20"/>
    </row>
    <row r="91" spans="1:16377" x14ac:dyDescent="0.45">
      <c r="A91" s="10">
        <v>129</v>
      </c>
      <c r="B91" s="11" t="s">
        <v>67</v>
      </c>
      <c r="C91" s="11" t="s">
        <v>162</v>
      </c>
      <c r="D91" s="13">
        <f t="shared" si="2"/>
        <v>0</v>
      </c>
      <c r="F91" s="20"/>
      <c r="G91" s="20"/>
      <c r="H91" s="20"/>
      <c r="I91" s="20"/>
      <c r="J91" s="20"/>
      <c r="K91" s="20"/>
      <c r="L91" s="26">
        <f t="shared" si="3"/>
        <v>0</v>
      </c>
      <c r="M91" s="20"/>
    </row>
    <row r="92" spans="1:16377" x14ac:dyDescent="0.45">
      <c r="A92" s="10">
        <v>130</v>
      </c>
      <c r="B92" s="11" t="s">
        <v>30</v>
      </c>
      <c r="C92" s="11" t="s">
        <v>163</v>
      </c>
      <c r="D92" s="13">
        <f t="shared" si="2"/>
        <v>105055.99</v>
      </c>
      <c r="F92" s="20">
        <f>VLOOKUP(A92,'Alt 2%'!$B$4:$F$70,5,FALSE)</f>
        <v>105055.99</v>
      </c>
      <c r="G92" s="20">
        <f>VLOOKUP(A92,'Alt 2%'!$B$4:$G$70,6,FALSE)</f>
        <v>0</v>
      </c>
      <c r="H92" s="20">
        <f>VLOOKUP(A92,'Alt 2%'!$B$4:$H$70,7,FALSE)</f>
        <v>0</v>
      </c>
      <c r="I92" s="20"/>
      <c r="J92" s="20"/>
      <c r="K92" s="20">
        <f>VLOOKUP(A92,'Alt 2%'!$B$4:$I$70,8,FALSE)</f>
        <v>0</v>
      </c>
      <c r="L92" s="26">
        <f t="shared" si="3"/>
        <v>0</v>
      </c>
      <c r="M92" s="20"/>
    </row>
    <row r="93" spans="1:16377" x14ac:dyDescent="0.45">
      <c r="A93" s="10">
        <v>131</v>
      </c>
      <c r="B93" s="11" t="s">
        <v>164</v>
      </c>
      <c r="C93" s="11" t="s">
        <v>165</v>
      </c>
      <c r="D93" s="13">
        <f t="shared" si="2"/>
        <v>74501.58</v>
      </c>
      <c r="F93" s="20">
        <f>VLOOKUP(A93,'Alt 2%'!$B$4:$F$70,5,FALSE)</f>
        <v>11362.8</v>
      </c>
      <c r="G93" s="20">
        <f>VLOOKUP(A93,'Alt 2%'!$B$4:$G$70,6,FALSE)</f>
        <v>0</v>
      </c>
      <c r="H93" s="20">
        <f>VLOOKUP(A93,'Alt 2%'!$B$4:$H$70,7,FALSE)</f>
        <v>0</v>
      </c>
      <c r="I93" s="20"/>
      <c r="J93" s="20"/>
      <c r="K93" s="20">
        <f>VLOOKUP(A93,'Alt 2%'!$B$4:$I$70,8,FALSE)</f>
        <v>63138.78</v>
      </c>
      <c r="L93" s="26">
        <f t="shared" si="3"/>
        <v>0</v>
      </c>
      <c r="M93" s="20"/>
    </row>
    <row r="94" spans="1:16377" x14ac:dyDescent="0.45">
      <c r="A94" s="10">
        <v>132</v>
      </c>
      <c r="B94" s="11" t="s">
        <v>166</v>
      </c>
      <c r="C94" s="11" t="s">
        <v>167</v>
      </c>
      <c r="D94" s="13">
        <f t="shared" si="2"/>
        <v>0</v>
      </c>
      <c r="F94" s="20"/>
      <c r="G94" s="20"/>
      <c r="H94" s="20"/>
      <c r="I94" s="20"/>
      <c r="J94" s="20"/>
      <c r="K94" s="20"/>
      <c r="L94" s="26">
        <f t="shared" si="3"/>
        <v>0</v>
      </c>
      <c r="M94" s="20"/>
    </row>
    <row r="95" spans="1:16377" x14ac:dyDescent="0.45">
      <c r="A95" s="10">
        <v>133</v>
      </c>
      <c r="B95" s="11" t="s">
        <v>168</v>
      </c>
      <c r="C95" s="11" t="s">
        <v>169</v>
      </c>
      <c r="D95" s="13">
        <f t="shared" si="2"/>
        <v>8632.7999999999993</v>
      </c>
      <c r="F95" s="20">
        <f>VLOOKUP(A95,'Alt 2%'!$B$4:$F$70,5,FALSE)</f>
        <v>8632.7999999999993</v>
      </c>
      <c r="G95" s="20">
        <f>VLOOKUP(A95,'Alt 2%'!$B$4:$G$70,6,FALSE)</f>
        <v>0</v>
      </c>
      <c r="H95" s="20">
        <f>VLOOKUP(A95,'Alt 2%'!$B$4:$H$70,7,FALSE)</f>
        <v>0</v>
      </c>
      <c r="I95" s="20"/>
      <c r="J95" s="20"/>
      <c r="K95" s="20">
        <f>VLOOKUP(A95,'Alt 2%'!$B$4:$I$70,8,FALSE)</f>
        <v>0</v>
      </c>
      <c r="L95" s="26">
        <f t="shared" si="3"/>
        <v>0</v>
      </c>
      <c r="M95" s="20"/>
    </row>
    <row r="96" spans="1:16377" x14ac:dyDescent="0.45">
      <c r="A96" s="10">
        <v>134</v>
      </c>
      <c r="B96" s="11" t="s">
        <v>170</v>
      </c>
      <c r="C96" s="11" t="s">
        <v>176</v>
      </c>
      <c r="D96" s="13">
        <f t="shared" si="2"/>
        <v>102272.53</v>
      </c>
      <c r="F96" s="20">
        <f>VLOOKUP(A96,'Alt 2%'!$B$4:$F$70,5,FALSE)</f>
        <v>102272.53</v>
      </c>
      <c r="G96" s="20">
        <f>VLOOKUP(A96,'Alt 2%'!$B$4:$G$70,6,FALSE)</f>
        <v>0</v>
      </c>
      <c r="H96" s="20">
        <f>VLOOKUP(A96,'Alt 2%'!$B$4:$H$70,7,FALSE)</f>
        <v>0</v>
      </c>
      <c r="I96" s="20"/>
      <c r="J96" s="20"/>
      <c r="K96" s="20">
        <f>VLOOKUP(A96,'Alt 2%'!$B$4:$I$70,8,FALSE)</f>
        <v>0</v>
      </c>
      <c r="L96" s="26">
        <f t="shared" si="3"/>
        <v>0</v>
      </c>
      <c r="M96" s="20"/>
    </row>
    <row r="97" spans="1:13" x14ac:dyDescent="0.45">
      <c r="A97" s="10">
        <v>135</v>
      </c>
      <c r="B97" s="11" t="s">
        <v>171</v>
      </c>
      <c r="C97" s="11" t="s">
        <v>177</v>
      </c>
      <c r="D97" s="13">
        <f t="shared" si="2"/>
        <v>8658.84</v>
      </c>
      <c r="F97" s="20">
        <f>VLOOKUP(A97,'Alt 2%'!$B$4:$F$70,5,FALSE)</f>
        <v>8658.84</v>
      </c>
      <c r="G97" s="20">
        <f>VLOOKUP(A97,'Alt 2%'!$B$4:$G$70,6,FALSE)</f>
        <v>0</v>
      </c>
      <c r="H97" s="20">
        <f>VLOOKUP(A97,'Alt 2%'!$B$4:$H$70,7,FALSE)</f>
        <v>0</v>
      </c>
      <c r="I97" s="20"/>
      <c r="J97" s="20"/>
      <c r="K97" s="20">
        <f>VLOOKUP(A97,'Alt 2%'!$B$4:$I$70,8,FALSE)</f>
        <v>0</v>
      </c>
      <c r="L97" s="26">
        <f t="shared" si="3"/>
        <v>0</v>
      </c>
      <c r="M97" s="20"/>
    </row>
    <row r="98" spans="1:13" x14ac:dyDescent="0.45">
      <c r="A98" s="10">
        <v>136</v>
      </c>
      <c r="B98" s="11" t="s">
        <v>172</v>
      </c>
      <c r="C98" s="11" t="s">
        <v>173</v>
      </c>
      <c r="D98" s="13">
        <f t="shared" si="2"/>
        <v>0</v>
      </c>
      <c r="F98" s="20"/>
      <c r="G98" s="20"/>
      <c r="H98" s="20"/>
      <c r="I98" s="20"/>
      <c r="J98" s="26"/>
      <c r="K98" s="20"/>
      <c r="L98" s="26">
        <f t="shared" si="3"/>
        <v>0</v>
      </c>
      <c r="M98" s="20"/>
    </row>
    <row r="99" spans="1:13" x14ac:dyDescent="0.45">
      <c r="A99" s="20"/>
      <c r="B99" s="20"/>
      <c r="C99" s="20"/>
      <c r="D99" s="13">
        <f t="shared" si="2"/>
        <v>0</v>
      </c>
      <c r="F99" s="20"/>
      <c r="G99" s="20"/>
      <c r="H99" s="20"/>
      <c r="I99" s="20"/>
      <c r="J99" s="26"/>
      <c r="K99" s="20"/>
      <c r="L99" s="26">
        <f t="shared" si="3"/>
        <v>0</v>
      </c>
      <c r="M99" s="20"/>
    </row>
    <row r="100" spans="1:13" x14ac:dyDescent="0.45">
      <c r="C100" s="32" t="s">
        <v>153</v>
      </c>
      <c r="D100" s="34">
        <f>SUM(D5:D98)</f>
        <v>4191052.56</v>
      </c>
      <c r="F100" s="42">
        <f>SUM(F5:F99)</f>
        <v>3836678.5799999996</v>
      </c>
      <c r="G100" s="29">
        <f>SUM(G5:G99)</f>
        <v>79194.149999999994</v>
      </c>
      <c r="H100" s="29">
        <f>SUM(H5:H99)</f>
        <v>51078.63</v>
      </c>
      <c r="I100" s="29"/>
      <c r="J100" s="30"/>
      <c r="K100" s="42">
        <f>SUM(K5:K99)</f>
        <v>224101.19999999998</v>
      </c>
      <c r="L100" s="39">
        <f>SUM(L5:L99)</f>
        <v>130272.78</v>
      </c>
      <c r="M100" s="40">
        <f>SUM(M5:M99)</f>
        <v>1282355.0399999998</v>
      </c>
    </row>
    <row r="101" spans="1:13" x14ac:dyDescent="0.45">
      <c r="C101" s="33" t="s">
        <v>187</v>
      </c>
      <c r="D101" s="44">
        <f>D100*0.02</f>
        <v>83821.051200000002</v>
      </c>
      <c r="F101" s="41">
        <f>F100*0.02</f>
        <v>76733.571599999996</v>
      </c>
      <c r="G101" s="20">
        <f t="shared" ref="G101:L101" si="4">G100*0.02</f>
        <v>1583.8829999999998</v>
      </c>
      <c r="H101" s="20">
        <f t="shared" si="4"/>
        <v>1021.5726</v>
      </c>
      <c r="I101" s="20">
        <f t="shared" si="4"/>
        <v>0</v>
      </c>
      <c r="J101" s="20">
        <f t="shared" si="4"/>
        <v>0</v>
      </c>
      <c r="K101" s="41">
        <f t="shared" si="4"/>
        <v>4482.0239999999994</v>
      </c>
      <c r="L101" s="41">
        <f t="shared" si="4"/>
        <v>2605.4556000000002</v>
      </c>
      <c r="M101" s="20"/>
    </row>
    <row r="102" spans="1:13" x14ac:dyDescent="0.45">
      <c r="C102" s="33" t="s">
        <v>188</v>
      </c>
      <c r="D102" s="44">
        <f>M102</f>
        <v>102588.40319999999</v>
      </c>
      <c r="F102" s="41">
        <f>M102</f>
        <v>102588.40319999999</v>
      </c>
      <c r="G102" s="20"/>
      <c r="H102" s="20"/>
      <c r="I102" s="20"/>
      <c r="J102" s="20"/>
      <c r="K102" s="20"/>
      <c r="L102" s="20"/>
      <c r="M102" s="41">
        <f>M100*0.08</f>
        <v>102588.40319999999</v>
      </c>
    </row>
    <row r="103" spans="1:13" x14ac:dyDescent="0.45">
      <c r="C103" s="31" t="s">
        <v>189</v>
      </c>
      <c r="D103" s="43">
        <f>SUM(D101:D102)</f>
        <v>186409.45439999999</v>
      </c>
      <c r="F103" s="37">
        <f>SUM(F101:F102)</f>
        <v>179321.97479999997</v>
      </c>
      <c r="G103" s="28"/>
      <c r="H103" s="28"/>
      <c r="I103" s="28"/>
      <c r="J103" s="28"/>
      <c r="K103" s="37">
        <f>SUM(K101:K102)</f>
        <v>4482.0239999999994</v>
      </c>
      <c r="L103" s="37">
        <f>SUM(L101:L102)</f>
        <v>2605.4556000000002</v>
      </c>
      <c r="M103" s="37"/>
    </row>
    <row r="104" spans="1:13" x14ac:dyDescent="0.45">
      <c r="C104" s="36" t="s">
        <v>321</v>
      </c>
      <c r="D104" s="35" t="s">
        <v>322</v>
      </c>
    </row>
    <row r="105" spans="1:13" x14ac:dyDescent="0.45">
      <c r="F105" s="38"/>
    </row>
    <row r="106" spans="1:13" x14ac:dyDescent="0.45">
      <c r="F106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73"/>
  <sheetViews>
    <sheetView topLeftCell="A52" workbookViewId="0">
      <selection activeCell="J79" sqref="J79"/>
    </sheetView>
  </sheetViews>
  <sheetFormatPr baseColWidth="10" defaultColWidth="9.06640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30.73046875" bestFit="1" customWidth="1"/>
    <col min="5" max="5" width="23.46484375" bestFit="1" customWidth="1"/>
    <col min="6" max="6" width="21.59765625" bestFit="1" customWidth="1"/>
    <col min="7" max="7" width="13.265625" bestFit="1" customWidth="1"/>
    <col min="8" max="8" width="10.73046875" bestFit="1" customWidth="1"/>
    <col min="9" max="9" width="11.53125" bestFit="1" customWidth="1"/>
    <col min="10" max="10" width="21.59765625" bestFit="1" customWidth="1"/>
    <col min="11" max="11" width="13.265625" bestFit="1" customWidth="1"/>
    <col min="12" max="12" width="10.73046875" bestFit="1" customWidth="1"/>
    <col min="13" max="13" width="11.53125" bestFit="1" customWidth="1"/>
  </cols>
  <sheetData>
    <row r="1" spans="1:13" x14ac:dyDescent="0.45">
      <c r="A1" s="53" t="s">
        <v>190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45">
      <c r="A2" s="57" t="s">
        <v>191</v>
      </c>
      <c r="B2" s="57" t="s">
        <v>191</v>
      </c>
      <c r="C2" s="57" t="s">
        <v>191</v>
      </c>
      <c r="D2" s="57" t="s">
        <v>191</v>
      </c>
      <c r="E2" s="57" t="s">
        <v>191</v>
      </c>
      <c r="F2" s="55" t="s">
        <v>319</v>
      </c>
      <c r="G2" s="55" t="s">
        <v>191</v>
      </c>
      <c r="H2" s="55" t="s">
        <v>191</v>
      </c>
      <c r="I2" s="55" t="s">
        <v>191</v>
      </c>
      <c r="J2" s="55" t="s">
        <v>320</v>
      </c>
      <c r="K2" s="55" t="s">
        <v>191</v>
      </c>
      <c r="L2" s="55" t="s">
        <v>191</v>
      </c>
      <c r="M2" s="55" t="s">
        <v>191</v>
      </c>
    </row>
    <row r="3" spans="1:13" x14ac:dyDescent="0.45">
      <c r="A3" s="57" t="s">
        <v>192</v>
      </c>
      <c r="B3" s="57" t="s">
        <v>193</v>
      </c>
      <c r="C3" s="57" t="s">
        <v>194</v>
      </c>
      <c r="D3" s="57" t="s">
        <v>191</v>
      </c>
      <c r="E3" s="57" t="s">
        <v>195</v>
      </c>
      <c r="F3" s="55" t="s">
        <v>179</v>
      </c>
      <c r="G3" s="55" t="s">
        <v>180</v>
      </c>
      <c r="H3" s="55" t="s">
        <v>181</v>
      </c>
      <c r="I3" s="55" t="s">
        <v>184</v>
      </c>
      <c r="J3" s="55" t="s">
        <v>179</v>
      </c>
      <c r="K3" s="55" t="s">
        <v>180</v>
      </c>
      <c r="L3" s="55" t="s">
        <v>181</v>
      </c>
      <c r="M3" s="55" t="s">
        <v>184</v>
      </c>
    </row>
    <row r="4" spans="1:13" x14ac:dyDescent="0.45">
      <c r="A4" s="55" t="s">
        <v>196</v>
      </c>
      <c r="B4" s="55">
        <v>1</v>
      </c>
      <c r="C4" s="55" t="s">
        <v>197</v>
      </c>
      <c r="D4" s="55" t="s">
        <v>4</v>
      </c>
      <c r="E4" s="55" t="s">
        <v>3</v>
      </c>
      <c r="F4" s="60">
        <v>52024.86</v>
      </c>
      <c r="G4" s="59"/>
      <c r="H4" s="59"/>
      <c r="I4" s="59"/>
      <c r="J4" s="60">
        <v>52024.86</v>
      </c>
      <c r="K4" s="59"/>
      <c r="L4" s="59"/>
      <c r="M4" s="59"/>
    </row>
    <row r="5" spans="1:13" x14ac:dyDescent="0.45">
      <c r="A5" s="55" t="s">
        <v>191</v>
      </c>
      <c r="B5" s="55">
        <v>5</v>
      </c>
      <c r="C5" s="55" t="s">
        <v>198</v>
      </c>
      <c r="D5" s="55" t="s">
        <v>8</v>
      </c>
      <c r="E5" s="55" t="s">
        <v>7</v>
      </c>
      <c r="F5" s="60">
        <v>42234.559999999998</v>
      </c>
      <c r="G5" s="59"/>
      <c r="H5" s="59"/>
      <c r="I5" s="59"/>
      <c r="J5" s="60">
        <v>42234.559999999998</v>
      </c>
      <c r="K5" s="59"/>
      <c r="L5" s="59"/>
      <c r="M5" s="59"/>
    </row>
    <row r="6" spans="1:13" x14ac:dyDescent="0.45">
      <c r="A6" s="55" t="s">
        <v>191</v>
      </c>
      <c r="B6" s="55">
        <v>7</v>
      </c>
      <c r="C6" s="55" t="s">
        <v>199</v>
      </c>
      <c r="D6" s="55" t="s">
        <v>12</v>
      </c>
      <c r="E6" s="55" t="s">
        <v>11</v>
      </c>
      <c r="F6" s="60">
        <v>1179107.49</v>
      </c>
      <c r="G6" s="59"/>
      <c r="H6" s="59"/>
      <c r="I6" s="59"/>
      <c r="J6" s="60">
        <v>1179107.49</v>
      </c>
      <c r="K6" s="59"/>
      <c r="L6" s="59"/>
      <c r="M6" s="59"/>
    </row>
    <row r="7" spans="1:13" x14ac:dyDescent="0.45">
      <c r="A7" s="55" t="s">
        <v>191</v>
      </c>
      <c r="B7" s="55">
        <v>100</v>
      </c>
      <c r="C7" s="55" t="s">
        <v>200</v>
      </c>
      <c r="D7" s="55" t="s">
        <v>118</v>
      </c>
      <c r="E7" s="55" t="s">
        <v>201</v>
      </c>
      <c r="F7" s="60">
        <v>7345</v>
      </c>
      <c r="G7" s="59"/>
      <c r="H7" s="59"/>
      <c r="I7" s="60">
        <v>11032.22</v>
      </c>
      <c r="J7" s="60">
        <v>7345</v>
      </c>
      <c r="K7" s="59"/>
      <c r="L7" s="59"/>
      <c r="M7" s="60">
        <v>11032.22</v>
      </c>
    </row>
    <row r="8" spans="1:13" x14ac:dyDescent="0.45">
      <c r="A8" s="55" t="s">
        <v>191</v>
      </c>
      <c r="B8" s="55">
        <v>104</v>
      </c>
      <c r="C8" s="55" t="s">
        <v>202</v>
      </c>
      <c r="D8" s="55" t="s">
        <v>203</v>
      </c>
      <c r="E8" s="55" t="s">
        <v>67</v>
      </c>
      <c r="F8" s="60">
        <v>4191.22</v>
      </c>
      <c r="G8" s="59"/>
      <c r="H8" s="59"/>
      <c r="I8" s="59"/>
      <c r="J8" s="60">
        <v>4191.22</v>
      </c>
      <c r="K8" s="59"/>
      <c r="L8" s="59"/>
      <c r="M8" s="59"/>
    </row>
    <row r="9" spans="1:13" x14ac:dyDescent="0.45">
      <c r="A9" s="55" t="s">
        <v>191</v>
      </c>
      <c r="B9" s="55">
        <v>107</v>
      </c>
      <c r="C9" s="55" t="s">
        <v>204</v>
      </c>
      <c r="D9" s="55" t="s">
        <v>205</v>
      </c>
      <c r="E9" s="55" t="s">
        <v>206</v>
      </c>
      <c r="F9" s="60">
        <v>37184.46</v>
      </c>
      <c r="G9" s="60">
        <v>5688.9</v>
      </c>
      <c r="H9" s="60">
        <v>15294</v>
      </c>
      <c r="I9" s="59"/>
      <c r="J9" s="60">
        <v>37184.46</v>
      </c>
      <c r="K9" s="60">
        <v>5688.9</v>
      </c>
      <c r="L9" s="60">
        <v>15294</v>
      </c>
      <c r="M9" s="59"/>
    </row>
    <row r="10" spans="1:13" x14ac:dyDescent="0.45">
      <c r="A10" s="55" t="s">
        <v>191</v>
      </c>
      <c r="B10" s="55">
        <v>11</v>
      </c>
      <c r="C10" s="55" t="s">
        <v>207</v>
      </c>
      <c r="D10" s="55" t="s">
        <v>208</v>
      </c>
      <c r="E10" s="55" t="s">
        <v>16</v>
      </c>
      <c r="F10" s="60">
        <v>36264.15</v>
      </c>
      <c r="G10" s="59"/>
      <c r="H10" s="59"/>
      <c r="I10" s="60">
        <v>5839.6</v>
      </c>
      <c r="J10" s="60">
        <v>36264.15</v>
      </c>
      <c r="K10" s="59"/>
      <c r="L10" s="59"/>
      <c r="M10" s="60">
        <v>5839.6</v>
      </c>
    </row>
    <row r="11" spans="1:13" x14ac:dyDescent="0.45">
      <c r="A11" s="55" t="s">
        <v>191</v>
      </c>
      <c r="B11" s="55">
        <v>110</v>
      </c>
      <c r="C11" s="55" t="s">
        <v>209</v>
      </c>
      <c r="D11" s="55" t="s">
        <v>127</v>
      </c>
      <c r="E11" s="55" t="s">
        <v>126</v>
      </c>
      <c r="F11" s="60">
        <v>14592</v>
      </c>
      <c r="G11" s="59"/>
      <c r="H11" s="59"/>
      <c r="I11" s="59"/>
      <c r="J11" s="60">
        <v>14592</v>
      </c>
      <c r="K11" s="59"/>
      <c r="L11" s="59"/>
      <c r="M11" s="59"/>
    </row>
    <row r="12" spans="1:13" x14ac:dyDescent="0.45">
      <c r="A12" s="55" t="s">
        <v>191</v>
      </c>
      <c r="B12" s="55">
        <v>111</v>
      </c>
      <c r="C12" s="55" t="s">
        <v>210</v>
      </c>
      <c r="D12" s="55" t="s">
        <v>211</v>
      </c>
      <c r="E12" s="55" t="s">
        <v>212</v>
      </c>
      <c r="F12" s="60">
        <v>42457.58</v>
      </c>
      <c r="G12" s="59"/>
      <c r="H12" s="59"/>
      <c r="I12" s="59"/>
      <c r="J12" s="60">
        <v>42457.58</v>
      </c>
      <c r="K12" s="59"/>
      <c r="L12" s="59"/>
      <c r="M12" s="59"/>
    </row>
    <row r="13" spans="1:13" x14ac:dyDescent="0.45">
      <c r="A13" s="55" t="s">
        <v>191</v>
      </c>
      <c r="B13" s="55">
        <v>112</v>
      </c>
      <c r="C13" s="55" t="s">
        <v>213</v>
      </c>
      <c r="D13" s="55" t="s">
        <v>214</v>
      </c>
      <c r="E13" s="55" t="s">
        <v>215</v>
      </c>
      <c r="F13" s="60">
        <v>889.72</v>
      </c>
      <c r="G13" s="59"/>
      <c r="H13" s="59"/>
      <c r="I13" s="59"/>
      <c r="J13" s="60">
        <v>889.72</v>
      </c>
      <c r="K13" s="59"/>
      <c r="L13" s="59"/>
      <c r="M13" s="59"/>
    </row>
    <row r="14" spans="1:13" x14ac:dyDescent="0.45">
      <c r="A14" s="55" t="s">
        <v>191</v>
      </c>
      <c r="B14" s="55">
        <v>115</v>
      </c>
      <c r="C14" s="55" t="s">
        <v>216</v>
      </c>
      <c r="D14" s="55" t="s">
        <v>217</v>
      </c>
      <c r="E14" s="55" t="s">
        <v>134</v>
      </c>
      <c r="F14" s="60">
        <v>16098.6</v>
      </c>
      <c r="G14" s="59"/>
      <c r="H14" s="59"/>
      <c r="I14" s="59"/>
      <c r="J14" s="60">
        <v>16098.6</v>
      </c>
      <c r="K14" s="59"/>
      <c r="L14" s="59"/>
      <c r="M14" s="59"/>
    </row>
    <row r="15" spans="1:13" x14ac:dyDescent="0.45">
      <c r="A15" s="55" t="s">
        <v>191</v>
      </c>
      <c r="B15" s="55">
        <v>116</v>
      </c>
      <c r="C15" s="55" t="s">
        <v>218</v>
      </c>
      <c r="D15" s="55" t="s">
        <v>159</v>
      </c>
      <c r="E15" s="55" t="s">
        <v>136</v>
      </c>
      <c r="F15" s="60">
        <v>6653.4</v>
      </c>
      <c r="G15" s="59"/>
      <c r="H15" s="59"/>
      <c r="I15" s="59"/>
      <c r="J15" s="60">
        <v>6653.4</v>
      </c>
      <c r="K15" s="59"/>
      <c r="L15" s="59"/>
      <c r="M15" s="59"/>
    </row>
    <row r="16" spans="1:13" x14ac:dyDescent="0.45">
      <c r="A16" s="55" t="s">
        <v>191</v>
      </c>
      <c r="B16" s="55">
        <v>117</v>
      </c>
      <c r="C16" s="55" t="s">
        <v>219</v>
      </c>
      <c r="D16" s="55" t="s">
        <v>220</v>
      </c>
      <c r="E16" s="55" t="s">
        <v>137</v>
      </c>
      <c r="F16" s="60">
        <v>2375.34</v>
      </c>
      <c r="G16" s="59"/>
      <c r="H16" s="59"/>
      <c r="I16" s="59"/>
      <c r="J16" s="60">
        <v>2375.34</v>
      </c>
      <c r="K16" s="59"/>
      <c r="L16" s="59"/>
      <c r="M16" s="59"/>
    </row>
    <row r="17" spans="1:13" x14ac:dyDescent="0.45">
      <c r="A17" s="55" t="s">
        <v>191</v>
      </c>
      <c r="B17" s="55">
        <v>118</v>
      </c>
      <c r="C17" s="55" t="s">
        <v>221</v>
      </c>
      <c r="D17" s="55" t="s">
        <v>140</v>
      </c>
      <c r="E17" s="55" t="s">
        <v>139</v>
      </c>
      <c r="F17" s="60">
        <v>63439.29</v>
      </c>
      <c r="G17" s="59"/>
      <c r="H17" s="59"/>
      <c r="I17" s="59"/>
      <c r="J17" s="60">
        <v>63439.29</v>
      </c>
      <c r="K17" s="59"/>
      <c r="L17" s="59"/>
      <c r="M17" s="59"/>
    </row>
    <row r="18" spans="1:13" x14ac:dyDescent="0.45">
      <c r="A18" s="55" t="s">
        <v>191</v>
      </c>
      <c r="B18" s="55">
        <v>119</v>
      </c>
      <c r="C18" s="55" t="s">
        <v>222</v>
      </c>
      <c r="D18" s="55" t="s">
        <v>141</v>
      </c>
      <c r="E18" s="55" t="s">
        <v>62</v>
      </c>
      <c r="F18" s="60">
        <v>409922.34</v>
      </c>
      <c r="G18" s="59"/>
      <c r="H18" s="59"/>
      <c r="I18" s="59"/>
      <c r="J18" s="60">
        <v>409922.34</v>
      </c>
      <c r="K18" s="59"/>
      <c r="L18" s="59"/>
      <c r="M18" s="59"/>
    </row>
    <row r="19" spans="1:13" x14ac:dyDescent="0.45">
      <c r="A19" s="55" t="s">
        <v>191</v>
      </c>
      <c r="B19" s="55">
        <v>120</v>
      </c>
      <c r="C19" s="55" t="s">
        <v>223</v>
      </c>
      <c r="D19" s="55" t="s">
        <v>142</v>
      </c>
      <c r="E19" s="55" t="s">
        <v>62</v>
      </c>
      <c r="F19" s="60">
        <v>12753.44</v>
      </c>
      <c r="G19" s="59"/>
      <c r="H19" s="59"/>
      <c r="I19" s="59"/>
      <c r="J19" s="60">
        <v>12753.44</v>
      </c>
      <c r="K19" s="59"/>
      <c r="L19" s="59"/>
      <c r="M19" s="59"/>
    </row>
    <row r="20" spans="1:13" x14ac:dyDescent="0.45">
      <c r="A20" s="55" t="s">
        <v>191</v>
      </c>
      <c r="B20" s="55">
        <v>124</v>
      </c>
      <c r="C20" s="55" t="s">
        <v>224</v>
      </c>
      <c r="D20" s="55" t="s">
        <v>225</v>
      </c>
      <c r="E20" s="55" t="s">
        <v>66</v>
      </c>
      <c r="F20" s="60">
        <v>22826.74</v>
      </c>
      <c r="G20" s="59"/>
      <c r="H20" s="59"/>
      <c r="I20" s="59"/>
      <c r="J20" s="60">
        <v>22826.74</v>
      </c>
      <c r="K20" s="59"/>
      <c r="L20" s="59"/>
      <c r="M20" s="59"/>
    </row>
    <row r="21" spans="1:13" x14ac:dyDescent="0.45">
      <c r="A21" s="55" t="s">
        <v>191</v>
      </c>
      <c r="B21" s="55">
        <v>125</v>
      </c>
      <c r="C21" s="55" t="s">
        <v>226</v>
      </c>
      <c r="D21" s="55" t="s">
        <v>227</v>
      </c>
      <c r="E21" s="55" t="s">
        <v>228</v>
      </c>
      <c r="F21" s="60">
        <v>36572.910000000003</v>
      </c>
      <c r="G21" s="59"/>
      <c r="H21" s="59"/>
      <c r="I21" s="59"/>
      <c r="J21" s="60">
        <v>36572.910000000003</v>
      </c>
      <c r="K21" s="59"/>
      <c r="L21" s="59"/>
      <c r="M21" s="59"/>
    </row>
    <row r="22" spans="1:13" x14ac:dyDescent="0.45">
      <c r="A22" s="55" t="s">
        <v>191</v>
      </c>
      <c r="B22" s="55">
        <v>126</v>
      </c>
      <c r="C22" s="55" t="s">
        <v>229</v>
      </c>
      <c r="D22" s="55" t="s">
        <v>230</v>
      </c>
      <c r="E22" s="55" t="s">
        <v>94</v>
      </c>
      <c r="F22" s="60">
        <v>34765.230000000003</v>
      </c>
      <c r="G22" s="59"/>
      <c r="H22" s="59"/>
      <c r="I22" s="59"/>
      <c r="J22" s="60">
        <v>34765.230000000003</v>
      </c>
      <c r="K22" s="59"/>
      <c r="L22" s="59"/>
      <c r="M22" s="59"/>
    </row>
    <row r="23" spans="1:13" x14ac:dyDescent="0.45">
      <c r="A23" s="55" t="s">
        <v>191</v>
      </c>
      <c r="B23" s="55">
        <v>127</v>
      </c>
      <c r="C23" s="55" t="s">
        <v>231</v>
      </c>
      <c r="D23" s="55" t="s">
        <v>232</v>
      </c>
      <c r="E23" s="55" t="s">
        <v>233</v>
      </c>
      <c r="F23" s="60">
        <v>13483.84</v>
      </c>
      <c r="G23" s="59"/>
      <c r="H23" s="59"/>
      <c r="I23" s="59"/>
      <c r="J23" s="60">
        <v>13483.84</v>
      </c>
      <c r="K23" s="59"/>
      <c r="L23" s="59"/>
      <c r="M23" s="59"/>
    </row>
    <row r="24" spans="1:13" x14ac:dyDescent="0.45">
      <c r="A24" s="55" t="s">
        <v>191</v>
      </c>
      <c r="B24" s="55">
        <v>130</v>
      </c>
      <c r="C24" s="55" t="s">
        <v>234</v>
      </c>
      <c r="D24" s="55" t="s">
        <v>163</v>
      </c>
      <c r="E24" s="55" t="s">
        <v>30</v>
      </c>
      <c r="F24" s="60">
        <v>105055.99</v>
      </c>
      <c r="G24" s="59"/>
      <c r="H24" s="59"/>
      <c r="I24" s="59"/>
      <c r="J24" s="60">
        <v>105055.99</v>
      </c>
      <c r="K24" s="59"/>
      <c r="L24" s="59"/>
      <c r="M24" s="59"/>
    </row>
    <row r="25" spans="1:13" x14ac:dyDescent="0.45">
      <c r="A25" s="55" t="s">
        <v>191</v>
      </c>
      <c r="B25" s="55">
        <v>131</v>
      </c>
      <c r="C25" s="55" t="s">
        <v>235</v>
      </c>
      <c r="D25" s="55" t="s">
        <v>165</v>
      </c>
      <c r="E25" s="55" t="s">
        <v>164</v>
      </c>
      <c r="F25" s="60">
        <v>11362.8</v>
      </c>
      <c r="G25" s="59"/>
      <c r="H25" s="59"/>
      <c r="I25" s="60">
        <v>63138.78</v>
      </c>
      <c r="J25" s="60">
        <v>11362.8</v>
      </c>
      <c r="K25" s="59"/>
      <c r="L25" s="59"/>
      <c r="M25" s="60">
        <v>63138.78</v>
      </c>
    </row>
    <row r="26" spans="1:13" x14ac:dyDescent="0.45">
      <c r="A26" s="55" t="s">
        <v>191</v>
      </c>
      <c r="B26" s="55">
        <v>133</v>
      </c>
      <c r="C26" s="55" t="s">
        <v>236</v>
      </c>
      <c r="D26" s="55" t="s">
        <v>237</v>
      </c>
      <c r="E26" s="55" t="s">
        <v>168</v>
      </c>
      <c r="F26" s="60">
        <v>8632.7999999999993</v>
      </c>
      <c r="G26" s="59"/>
      <c r="H26" s="59"/>
      <c r="I26" s="59"/>
      <c r="J26" s="60">
        <v>8632.7999999999993</v>
      </c>
      <c r="K26" s="59"/>
      <c r="L26" s="59"/>
      <c r="M26" s="59"/>
    </row>
    <row r="27" spans="1:13" x14ac:dyDescent="0.45">
      <c r="A27" s="55" t="s">
        <v>191</v>
      </c>
      <c r="B27" s="55">
        <v>134</v>
      </c>
      <c r="C27" s="55" t="s">
        <v>238</v>
      </c>
      <c r="D27" s="55" t="s">
        <v>239</v>
      </c>
      <c r="E27" s="55" t="s">
        <v>170</v>
      </c>
      <c r="F27" s="60">
        <v>102272.53</v>
      </c>
      <c r="G27" s="59"/>
      <c r="H27" s="59"/>
      <c r="I27" s="59"/>
      <c r="J27" s="60">
        <v>102272.53</v>
      </c>
      <c r="K27" s="59"/>
      <c r="L27" s="59"/>
      <c r="M27" s="59"/>
    </row>
    <row r="28" spans="1:13" x14ac:dyDescent="0.45">
      <c r="A28" s="55" t="s">
        <v>191</v>
      </c>
      <c r="B28" s="55">
        <v>135</v>
      </c>
      <c r="C28" s="55" t="s">
        <v>240</v>
      </c>
      <c r="D28" s="55" t="s">
        <v>241</v>
      </c>
      <c r="E28" s="55" t="s">
        <v>171</v>
      </c>
      <c r="F28" s="60">
        <v>8658.84</v>
      </c>
      <c r="G28" s="59"/>
      <c r="H28" s="59"/>
      <c r="I28" s="59"/>
      <c r="J28" s="60">
        <v>8658.84</v>
      </c>
      <c r="K28" s="59"/>
      <c r="L28" s="59"/>
      <c r="M28" s="59"/>
    </row>
    <row r="29" spans="1:13" x14ac:dyDescent="0.45">
      <c r="A29" s="55" t="s">
        <v>191</v>
      </c>
      <c r="B29" s="55">
        <v>16</v>
      </c>
      <c r="C29" s="55" t="s">
        <v>242</v>
      </c>
      <c r="D29" s="55" t="s">
        <v>21</v>
      </c>
      <c r="E29" s="55" t="s">
        <v>20</v>
      </c>
      <c r="F29" s="60">
        <v>4037.8</v>
      </c>
      <c r="G29" s="59"/>
      <c r="H29" s="59"/>
      <c r="I29" s="59"/>
      <c r="J29" s="60">
        <v>4037.8</v>
      </c>
      <c r="K29" s="59"/>
      <c r="L29" s="59"/>
      <c r="M29" s="59"/>
    </row>
    <row r="30" spans="1:13" x14ac:dyDescent="0.45">
      <c r="A30" s="55" t="s">
        <v>191</v>
      </c>
      <c r="B30" s="55">
        <v>17</v>
      </c>
      <c r="C30" s="55" t="s">
        <v>243</v>
      </c>
      <c r="D30" s="55" t="s">
        <v>23</v>
      </c>
      <c r="E30" s="55" t="s">
        <v>22</v>
      </c>
      <c r="F30" s="60">
        <v>32105.4</v>
      </c>
      <c r="G30" s="59"/>
      <c r="H30" s="59"/>
      <c r="I30" s="59"/>
      <c r="J30" s="60">
        <v>32105.4</v>
      </c>
      <c r="K30" s="59"/>
      <c r="L30" s="59"/>
      <c r="M30" s="59"/>
    </row>
    <row r="31" spans="1:13" x14ac:dyDescent="0.45">
      <c r="A31" s="55" t="s">
        <v>191</v>
      </c>
      <c r="B31" s="55">
        <v>18</v>
      </c>
      <c r="C31" s="55" t="s">
        <v>244</v>
      </c>
      <c r="D31" s="55" t="s">
        <v>25</v>
      </c>
      <c r="E31" s="55" t="s">
        <v>24</v>
      </c>
      <c r="F31" s="59"/>
      <c r="G31" s="59"/>
      <c r="H31" s="59"/>
      <c r="I31" s="60">
        <v>13681.4</v>
      </c>
      <c r="J31" s="59"/>
      <c r="K31" s="59"/>
      <c r="L31" s="59"/>
      <c r="M31" s="60">
        <v>13681.4</v>
      </c>
    </row>
    <row r="32" spans="1:13" x14ac:dyDescent="0.45">
      <c r="A32" s="55" t="s">
        <v>191</v>
      </c>
      <c r="B32" s="55">
        <v>20</v>
      </c>
      <c r="C32" s="55" t="s">
        <v>245</v>
      </c>
      <c r="D32" s="55" t="s">
        <v>27</v>
      </c>
      <c r="E32" s="55" t="s">
        <v>26</v>
      </c>
      <c r="F32" s="60">
        <v>338456.1</v>
      </c>
      <c r="G32" s="59"/>
      <c r="H32" s="59"/>
      <c r="I32" s="59"/>
      <c r="J32" s="60">
        <v>338456.1</v>
      </c>
      <c r="K32" s="59"/>
      <c r="L32" s="59"/>
      <c r="M32" s="59"/>
    </row>
    <row r="33" spans="1:13" x14ac:dyDescent="0.45">
      <c r="A33" s="55" t="s">
        <v>191</v>
      </c>
      <c r="B33" s="55">
        <v>21</v>
      </c>
      <c r="C33" s="55" t="s">
        <v>246</v>
      </c>
      <c r="D33" s="55" t="s">
        <v>29</v>
      </c>
      <c r="E33" s="55" t="s">
        <v>247</v>
      </c>
      <c r="F33" s="60">
        <v>25401.56</v>
      </c>
      <c r="G33" s="59"/>
      <c r="H33" s="59"/>
      <c r="I33" s="60">
        <v>39110.58</v>
      </c>
      <c r="J33" s="60">
        <v>25401.56</v>
      </c>
      <c r="K33" s="59"/>
      <c r="L33" s="59"/>
      <c r="M33" s="60">
        <v>39110.58</v>
      </c>
    </row>
    <row r="34" spans="1:13" x14ac:dyDescent="0.45">
      <c r="A34" s="55" t="s">
        <v>191</v>
      </c>
      <c r="B34" s="55">
        <v>23</v>
      </c>
      <c r="C34" s="55" t="s">
        <v>248</v>
      </c>
      <c r="D34" s="55" t="s">
        <v>32</v>
      </c>
      <c r="E34" s="55" t="s">
        <v>249</v>
      </c>
      <c r="F34" s="60">
        <v>6340.1</v>
      </c>
      <c r="G34" s="59"/>
      <c r="H34" s="59"/>
      <c r="I34" s="59"/>
      <c r="J34" s="60">
        <v>6340.1</v>
      </c>
      <c r="K34" s="59"/>
      <c r="L34" s="59"/>
      <c r="M34" s="59"/>
    </row>
    <row r="35" spans="1:13" x14ac:dyDescent="0.45">
      <c r="A35" s="55" t="s">
        <v>191</v>
      </c>
      <c r="B35" s="55">
        <v>24</v>
      </c>
      <c r="C35" s="55" t="s">
        <v>250</v>
      </c>
      <c r="D35" s="55" t="s">
        <v>251</v>
      </c>
      <c r="E35" s="55" t="s">
        <v>252</v>
      </c>
      <c r="F35" s="60">
        <v>59579.4</v>
      </c>
      <c r="G35" s="59"/>
      <c r="H35" s="59"/>
      <c r="I35" s="60">
        <v>53412.4</v>
      </c>
      <c r="J35" s="60">
        <v>59579.4</v>
      </c>
      <c r="K35" s="59"/>
      <c r="L35" s="59"/>
      <c r="M35" s="60">
        <v>53412.4</v>
      </c>
    </row>
    <row r="36" spans="1:13" x14ac:dyDescent="0.45">
      <c r="A36" s="55" t="s">
        <v>191</v>
      </c>
      <c r="B36" s="55">
        <v>25</v>
      </c>
      <c r="C36" s="55" t="s">
        <v>253</v>
      </c>
      <c r="D36" s="55" t="s">
        <v>254</v>
      </c>
      <c r="E36" s="55" t="s">
        <v>255</v>
      </c>
      <c r="F36" s="60">
        <v>13865.79</v>
      </c>
      <c r="G36" s="59"/>
      <c r="H36" s="59"/>
      <c r="I36" s="59"/>
      <c r="J36" s="60">
        <v>13865.79</v>
      </c>
      <c r="K36" s="59"/>
      <c r="L36" s="59"/>
      <c r="M36" s="59"/>
    </row>
    <row r="37" spans="1:13" x14ac:dyDescent="0.45">
      <c r="A37" s="55" t="s">
        <v>191</v>
      </c>
      <c r="B37" s="55">
        <v>28</v>
      </c>
      <c r="C37" s="55" t="s">
        <v>256</v>
      </c>
      <c r="D37" s="55" t="s">
        <v>38</v>
      </c>
      <c r="E37" s="55" t="s">
        <v>37</v>
      </c>
      <c r="F37" s="60">
        <v>46228.66</v>
      </c>
      <c r="G37" s="59"/>
      <c r="H37" s="59"/>
      <c r="I37" s="59"/>
      <c r="J37" s="60">
        <v>46228.66</v>
      </c>
      <c r="K37" s="59"/>
      <c r="L37" s="59"/>
      <c r="M37" s="59"/>
    </row>
    <row r="38" spans="1:13" x14ac:dyDescent="0.45">
      <c r="A38" s="55" t="s">
        <v>191</v>
      </c>
      <c r="B38" s="55">
        <v>29</v>
      </c>
      <c r="C38" s="55" t="s">
        <v>257</v>
      </c>
      <c r="D38" s="55" t="s">
        <v>40</v>
      </c>
      <c r="E38" s="55" t="s">
        <v>39</v>
      </c>
      <c r="F38" s="60">
        <v>6190.28</v>
      </c>
      <c r="G38" s="59"/>
      <c r="H38" s="59"/>
      <c r="I38" s="59"/>
      <c r="J38" s="60">
        <v>6190.28</v>
      </c>
      <c r="K38" s="59"/>
      <c r="L38" s="59"/>
      <c r="M38" s="59"/>
    </row>
    <row r="39" spans="1:13" x14ac:dyDescent="0.45">
      <c r="A39" s="55" t="s">
        <v>191</v>
      </c>
      <c r="B39" s="55">
        <v>30</v>
      </c>
      <c r="C39" s="55" t="s">
        <v>258</v>
      </c>
      <c r="D39" s="55" t="s">
        <v>42</v>
      </c>
      <c r="E39" s="55" t="s">
        <v>41</v>
      </c>
      <c r="F39" s="60">
        <v>20152.8</v>
      </c>
      <c r="G39" s="59"/>
      <c r="H39" s="59"/>
      <c r="I39" s="59"/>
      <c r="J39" s="60">
        <v>20152.8</v>
      </c>
      <c r="K39" s="59"/>
      <c r="L39" s="59"/>
      <c r="M39" s="59"/>
    </row>
    <row r="40" spans="1:13" x14ac:dyDescent="0.45">
      <c r="A40" s="55" t="s">
        <v>191</v>
      </c>
      <c r="B40" s="55">
        <v>31</v>
      </c>
      <c r="C40" s="55" t="s">
        <v>259</v>
      </c>
      <c r="D40" s="55" t="s">
        <v>260</v>
      </c>
      <c r="E40" s="55" t="s">
        <v>43</v>
      </c>
      <c r="F40" s="60">
        <v>6406.57</v>
      </c>
      <c r="G40" s="59"/>
      <c r="H40" s="59"/>
      <c r="I40" s="59"/>
      <c r="J40" s="60">
        <v>6406.57</v>
      </c>
      <c r="K40" s="59"/>
      <c r="L40" s="59"/>
      <c r="M40" s="59"/>
    </row>
    <row r="41" spans="1:13" x14ac:dyDescent="0.45">
      <c r="A41" s="55" t="s">
        <v>191</v>
      </c>
      <c r="B41" s="55">
        <v>32</v>
      </c>
      <c r="C41" s="55" t="s">
        <v>261</v>
      </c>
      <c r="D41" s="55" t="s">
        <v>262</v>
      </c>
      <c r="E41" s="55" t="s">
        <v>45</v>
      </c>
      <c r="F41" s="60">
        <v>9262.5</v>
      </c>
      <c r="G41" s="59"/>
      <c r="H41" s="60">
        <v>9881.5499999999993</v>
      </c>
      <c r="I41" s="60">
        <v>3710.2</v>
      </c>
      <c r="J41" s="60">
        <v>9262.5</v>
      </c>
      <c r="K41" s="59"/>
      <c r="L41" s="60">
        <v>9881.5499999999993</v>
      </c>
      <c r="M41" s="60">
        <v>3710.2</v>
      </c>
    </row>
    <row r="42" spans="1:13" x14ac:dyDescent="0.45">
      <c r="A42" s="55" t="s">
        <v>191</v>
      </c>
      <c r="B42" s="55">
        <v>36</v>
      </c>
      <c r="C42" s="55" t="s">
        <v>263</v>
      </c>
      <c r="D42" s="55" t="s">
        <v>49</v>
      </c>
      <c r="E42" s="55" t="s">
        <v>48</v>
      </c>
      <c r="F42" s="60">
        <v>158793.98000000001</v>
      </c>
      <c r="G42" s="60">
        <v>2257.29</v>
      </c>
      <c r="H42" s="59"/>
      <c r="I42" s="60">
        <v>11283.47</v>
      </c>
      <c r="J42" s="60">
        <v>158793.98000000001</v>
      </c>
      <c r="K42" s="60">
        <v>2257.29</v>
      </c>
      <c r="L42" s="59"/>
      <c r="M42" s="60">
        <v>11283.47</v>
      </c>
    </row>
    <row r="43" spans="1:13" x14ac:dyDescent="0.45">
      <c r="A43" s="55" t="s">
        <v>191</v>
      </c>
      <c r="B43" s="55">
        <v>37</v>
      </c>
      <c r="C43" s="55" t="s">
        <v>264</v>
      </c>
      <c r="D43" s="55" t="s">
        <v>265</v>
      </c>
      <c r="E43" s="55" t="s">
        <v>50</v>
      </c>
      <c r="F43" s="59"/>
      <c r="G43" s="60">
        <v>30140.46</v>
      </c>
      <c r="H43" s="60">
        <v>14049</v>
      </c>
      <c r="I43" s="59"/>
      <c r="J43" s="59"/>
      <c r="K43" s="60">
        <v>30140.46</v>
      </c>
      <c r="L43" s="60">
        <v>14049</v>
      </c>
      <c r="M43" s="59"/>
    </row>
    <row r="44" spans="1:13" x14ac:dyDescent="0.45">
      <c r="A44" s="55" t="s">
        <v>191</v>
      </c>
      <c r="B44" s="55">
        <v>38</v>
      </c>
      <c r="C44" s="55" t="s">
        <v>266</v>
      </c>
      <c r="D44" s="55" t="s">
        <v>267</v>
      </c>
      <c r="E44" s="55" t="s">
        <v>52</v>
      </c>
      <c r="F44" s="60">
        <v>2090.7600000000002</v>
      </c>
      <c r="G44" s="59"/>
      <c r="H44" s="59"/>
      <c r="I44" s="59"/>
      <c r="J44" s="60">
        <v>2090.7600000000002</v>
      </c>
      <c r="K44" s="59"/>
      <c r="L44" s="59"/>
      <c r="M44" s="59"/>
    </row>
    <row r="45" spans="1:13" x14ac:dyDescent="0.45">
      <c r="A45" s="55" t="s">
        <v>191</v>
      </c>
      <c r="B45" s="55">
        <v>39</v>
      </c>
      <c r="C45" s="55" t="s">
        <v>268</v>
      </c>
      <c r="D45" s="55" t="s">
        <v>269</v>
      </c>
      <c r="E45" s="55" t="s">
        <v>54</v>
      </c>
      <c r="F45" s="60">
        <v>8312.15</v>
      </c>
      <c r="G45" s="59"/>
      <c r="H45" s="59"/>
      <c r="I45" s="59"/>
      <c r="J45" s="60">
        <v>8312.15</v>
      </c>
      <c r="K45" s="59"/>
      <c r="L45" s="59"/>
      <c r="M45" s="59"/>
    </row>
    <row r="46" spans="1:13" x14ac:dyDescent="0.45">
      <c r="A46" s="55" t="s">
        <v>191</v>
      </c>
      <c r="B46" s="55">
        <v>40</v>
      </c>
      <c r="C46" s="55" t="s">
        <v>270</v>
      </c>
      <c r="D46" s="55" t="s">
        <v>271</v>
      </c>
      <c r="E46" s="55" t="s">
        <v>56</v>
      </c>
      <c r="F46" s="60">
        <v>41518.1</v>
      </c>
      <c r="G46" s="59"/>
      <c r="H46" s="59"/>
      <c r="I46" s="60">
        <v>24749.4</v>
      </c>
      <c r="J46" s="60">
        <v>41518.1</v>
      </c>
      <c r="K46" s="59"/>
      <c r="L46" s="59"/>
      <c r="M46" s="60">
        <v>24749.4</v>
      </c>
    </row>
    <row r="47" spans="1:13" x14ac:dyDescent="0.45">
      <c r="A47" s="55" t="s">
        <v>191</v>
      </c>
      <c r="B47" s="55">
        <v>41</v>
      </c>
      <c r="C47" s="55" t="s">
        <v>272</v>
      </c>
      <c r="D47" s="55" t="s">
        <v>59</v>
      </c>
      <c r="E47" s="55" t="s">
        <v>58</v>
      </c>
      <c r="F47" s="60">
        <v>53927.360000000001</v>
      </c>
      <c r="G47" s="59"/>
      <c r="H47" s="59"/>
      <c r="I47" s="59"/>
      <c r="J47" s="60">
        <v>53927.360000000001</v>
      </c>
      <c r="K47" s="59"/>
      <c r="L47" s="59"/>
      <c r="M47" s="59"/>
    </row>
    <row r="48" spans="1:13" x14ac:dyDescent="0.45">
      <c r="A48" s="55" t="s">
        <v>191</v>
      </c>
      <c r="B48" s="55">
        <v>50</v>
      </c>
      <c r="C48" s="55" t="s">
        <v>273</v>
      </c>
      <c r="D48" s="55" t="s">
        <v>65</v>
      </c>
      <c r="E48" s="55" t="s">
        <v>274</v>
      </c>
      <c r="F48" s="60">
        <v>58760.46</v>
      </c>
      <c r="G48" s="59"/>
      <c r="H48" s="59"/>
      <c r="I48" s="59"/>
      <c r="J48" s="60">
        <v>58760.46</v>
      </c>
      <c r="K48" s="59"/>
      <c r="L48" s="59"/>
      <c r="M48" s="59"/>
    </row>
    <row r="49" spans="1:13" x14ac:dyDescent="0.45">
      <c r="A49" s="55" t="s">
        <v>191</v>
      </c>
      <c r="B49" s="55">
        <v>54</v>
      </c>
      <c r="C49" s="55" t="s">
        <v>275</v>
      </c>
      <c r="D49" s="55" t="s">
        <v>68</v>
      </c>
      <c r="E49" s="55" t="s">
        <v>67</v>
      </c>
      <c r="F49" s="60">
        <v>26648.46</v>
      </c>
      <c r="G49" s="59"/>
      <c r="H49" s="59"/>
      <c r="I49" s="59"/>
      <c r="J49" s="60">
        <v>26648.46</v>
      </c>
      <c r="K49" s="59"/>
      <c r="L49" s="59"/>
      <c r="M49" s="59"/>
    </row>
    <row r="50" spans="1:13" x14ac:dyDescent="0.45">
      <c r="A50" s="55" t="s">
        <v>191</v>
      </c>
      <c r="B50" s="55">
        <v>57</v>
      </c>
      <c r="C50" s="55" t="s">
        <v>276</v>
      </c>
      <c r="D50" s="55" t="s">
        <v>277</v>
      </c>
      <c r="E50" s="55" t="s">
        <v>69</v>
      </c>
      <c r="F50" s="60">
        <v>36547.199999999997</v>
      </c>
      <c r="G50" s="59"/>
      <c r="H50" s="59"/>
      <c r="I50" s="59"/>
      <c r="J50" s="60">
        <v>36547.199999999997</v>
      </c>
      <c r="K50" s="59"/>
      <c r="L50" s="59"/>
      <c r="M50" s="59"/>
    </row>
    <row r="51" spans="1:13" x14ac:dyDescent="0.45">
      <c r="A51" s="55" t="s">
        <v>191</v>
      </c>
      <c r="B51" s="55">
        <v>59</v>
      </c>
      <c r="C51" s="55" t="s">
        <v>278</v>
      </c>
      <c r="D51" s="55" t="s">
        <v>74</v>
      </c>
      <c r="E51" s="55" t="s">
        <v>279</v>
      </c>
      <c r="F51" s="59"/>
      <c r="G51" s="60">
        <v>1166.76</v>
      </c>
      <c r="H51" s="59"/>
      <c r="I51" s="60">
        <v>5516.11</v>
      </c>
      <c r="J51" s="59"/>
      <c r="K51" s="60">
        <v>1166.76</v>
      </c>
      <c r="L51" s="59"/>
      <c r="M51" s="60">
        <v>5516.11</v>
      </c>
    </row>
    <row r="52" spans="1:13" x14ac:dyDescent="0.45">
      <c r="A52" s="55" t="s">
        <v>191</v>
      </c>
      <c r="B52" s="55">
        <v>60</v>
      </c>
      <c r="C52" s="55" t="s">
        <v>280</v>
      </c>
      <c r="D52" s="55" t="s">
        <v>281</v>
      </c>
      <c r="E52" s="55" t="s">
        <v>75</v>
      </c>
      <c r="F52" s="60">
        <v>-60951.39</v>
      </c>
      <c r="G52" s="59"/>
      <c r="H52" s="59"/>
      <c r="I52" s="59"/>
      <c r="J52" s="60">
        <v>-60951.39</v>
      </c>
      <c r="K52" s="59"/>
      <c r="L52" s="59"/>
      <c r="M52" s="59"/>
    </row>
    <row r="53" spans="1:13" x14ac:dyDescent="0.45">
      <c r="A53" s="55" t="s">
        <v>191</v>
      </c>
      <c r="B53" s="55">
        <v>61</v>
      </c>
      <c r="C53" s="55" t="s">
        <v>282</v>
      </c>
      <c r="D53" s="55" t="s">
        <v>77</v>
      </c>
      <c r="E53" s="55" t="s">
        <v>76</v>
      </c>
      <c r="F53" s="60">
        <v>4037.8</v>
      </c>
      <c r="G53" s="59"/>
      <c r="H53" s="59"/>
      <c r="I53" s="59"/>
      <c r="J53" s="60">
        <v>4037.8</v>
      </c>
      <c r="K53" s="59"/>
      <c r="L53" s="59"/>
      <c r="M53" s="59"/>
    </row>
    <row r="54" spans="1:13" x14ac:dyDescent="0.45">
      <c r="A54" s="55" t="s">
        <v>191</v>
      </c>
      <c r="B54" s="55">
        <v>63</v>
      </c>
      <c r="C54" s="55" t="s">
        <v>283</v>
      </c>
      <c r="D54" s="55" t="s">
        <v>284</v>
      </c>
      <c r="E54" s="55" t="s">
        <v>79</v>
      </c>
      <c r="F54" s="60">
        <v>46032.2</v>
      </c>
      <c r="G54" s="60">
        <v>37671.480000000003</v>
      </c>
      <c r="H54" s="59"/>
      <c r="I54" s="59"/>
      <c r="J54" s="60">
        <v>46032.2</v>
      </c>
      <c r="K54" s="60">
        <v>37671.480000000003</v>
      </c>
      <c r="L54" s="59"/>
      <c r="M54" s="59"/>
    </row>
    <row r="55" spans="1:13" x14ac:dyDescent="0.45">
      <c r="A55" s="55" t="s">
        <v>191</v>
      </c>
      <c r="B55" s="55">
        <v>67</v>
      </c>
      <c r="C55" s="55" t="s">
        <v>285</v>
      </c>
      <c r="D55" s="55" t="s">
        <v>286</v>
      </c>
      <c r="E55" s="55" t="s">
        <v>287</v>
      </c>
      <c r="F55" s="59"/>
      <c r="G55" s="60">
        <v>2269.2600000000002</v>
      </c>
      <c r="H55" s="59"/>
      <c r="I55" s="60">
        <v>-14486.56</v>
      </c>
      <c r="J55" s="59"/>
      <c r="K55" s="60">
        <v>2269.2600000000002</v>
      </c>
      <c r="L55" s="59"/>
      <c r="M55" s="60">
        <v>-14486.56</v>
      </c>
    </row>
    <row r="56" spans="1:13" x14ac:dyDescent="0.45">
      <c r="A56" s="55" t="s">
        <v>191</v>
      </c>
      <c r="B56" s="55">
        <v>74</v>
      </c>
      <c r="C56" s="55" t="s">
        <v>288</v>
      </c>
      <c r="D56" s="55" t="s">
        <v>83</v>
      </c>
      <c r="E56" s="55" t="s">
        <v>289</v>
      </c>
      <c r="F56" s="60">
        <v>66546.55</v>
      </c>
      <c r="G56" s="59"/>
      <c r="H56" s="59"/>
      <c r="I56" s="59"/>
      <c r="J56" s="60">
        <v>66546.55</v>
      </c>
      <c r="K56" s="59"/>
      <c r="L56" s="59"/>
      <c r="M56" s="59"/>
    </row>
    <row r="57" spans="1:13" x14ac:dyDescent="0.45">
      <c r="A57" s="55" t="s">
        <v>191</v>
      </c>
      <c r="B57" s="55">
        <v>75</v>
      </c>
      <c r="C57" s="55" t="s">
        <v>290</v>
      </c>
      <c r="D57" s="55" t="s">
        <v>291</v>
      </c>
      <c r="E57" s="55" t="s">
        <v>84</v>
      </c>
      <c r="F57" s="60">
        <v>8377.2000000000007</v>
      </c>
      <c r="G57" s="59"/>
      <c r="H57" s="59"/>
      <c r="I57" s="59"/>
      <c r="J57" s="60">
        <v>8377.2000000000007</v>
      </c>
      <c r="K57" s="59"/>
      <c r="L57" s="59"/>
      <c r="M57" s="59"/>
    </row>
    <row r="58" spans="1:13" x14ac:dyDescent="0.45">
      <c r="A58" s="55" t="s">
        <v>191</v>
      </c>
      <c r="B58" s="55">
        <v>76</v>
      </c>
      <c r="C58" s="55" t="s">
        <v>292</v>
      </c>
      <c r="D58" s="55" t="s">
        <v>87</v>
      </c>
      <c r="E58" s="55" t="s">
        <v>86</v>
      </c>
      <c r="F58" s="60">
        <v>12240.06</v>
      </c>
      <c r="G58" s="59"/>
      <c r="H58" s="59"/>
      <c r="I58" s="59"/>
      <c r="J58" s="60">
        <v>12240.06</v>
      </c>
      <c r="K58" s="59"/>
      <c r="L58" s="59"/>
      <c r="M58" s="59"/>
    </row>
    <row r="59" spans="1:13" x14ac:dyDescent="0.45">
      <c r="A59" s="55" t="s">
        <v>191</v>
      </c>
      <c r="B59" s="55">
        <v>77</v>
      </c>
      <c r="C59" s="55" t="s">
        <v>293</v>
      </c>
      <c r="D59" s="55" t="s">
        <v>89</v>
      </c>
      <c r="E59" s="55" t="s">
        <v>294</v>
      </c>
      <c r="F59" s="60">
        <v>3959.8</v>
      </c>
      <c r="G59" s="59"/>
      <c r="H59" s="59"/>
      <c r="I59" s="59"/>
      <c r="J59" s="60">
        <v>3959.8</v>
      </c>
      <c r="K59" s="59"/>
      <c r="L59" s="59"/>
      <c r="M59" s="59"/>
    </row>
    <row r="60" spans="1:13" x14ac:dyDescent="0.45">
      <c r="A60" s="55" t="s">
        <v>191</v>
      </c>
      <c r="B60" s="55">
        <v>8</v>
      </c>
      <c r="C60" s="55" t="s">
        <v>295</v>
      </c>
      <c r="D60" s="55" t="s">
        <v>296</v>
      </c>
      <c r="E60" s="55" t="s">
        <v>13</v>
      </c>
      <c r="F60" s="60">
        <v>104668.56</v>
      </c>
      <c r="G60" s="59"/>
      <c r="H60" s="60">
        <v>11854.08</v>
      </c>
      <c r="I60" s="60">
        <v>3556.8</v>
      </c>
      <c r="J60" s="60">
        <v>104668.56</v>
      </c>
      <c r="K60" s="59"/>
      <c r="L60" s="60">
        <v>11854.08</v>
      </c>
      <c r="M60" s="60">
        <v>3556.8</v>
      </c>
    </row>
    <row r="61" spans="1:13" x14ac:dyDescent="0.45">
      <c r="A61" s="55" t="s">
        <v>191</v>
      </c>
      <c r="B61" s="55">
        <v>84</v>
      </c>
      <c r="C61" s="55" t="s">
        <v>297</v>
      </c>
      <c r="D61" s="55" t="s">
        <v>96</v>
      </c>
      <c r="E61" s="55" t="s">
        <v>298</v>
      </c>
      <c r="F61" s="60">
        <v>126448.29</v>
      </c>
      <c r="G61" s="59"/>
      <c r="H61" s="59"/>
      <c r="I61" s="59"/>
      <c r="J61" s="60">
        <v>126448.29</v>
      </c>
      <c r="K61" s="59"/>
      <c r="L61" s="59"/>
      <c r="M61" s="59"/>
    </row>
    <row r="62" spans="1:13" x14ac:dyDescent="0.45">
      <c r="A62" s="55" t="s">
        <v>191</v>
      </c>
      <c r="B62" s="55">
        <v>85</v>
      </c>
      <c r="C62" s="55" t="s">
        <v>299</v>
      </c>
      <c r="D62" s="55" t="s">
        <v>97</v>
      </c>
      <c r="E62" s="55" t="s">
        <v>79</v>
      </c>
      <c r="F62" s="60">
        <v>16552.169999999998</v>
      </c>
      <c r="G62" s="59"/>
      <c r="H62" s="59"/>
      <c r="I62" s="59"/>
      <c r="J62" s="60">
        <v>16552.169999999998</v>
      </c>
      <c r="K62" s="59"/>
      <c r="L62" s="59"/>
      <c r="M62" s="59"/>
    </row>
    <row r="63" spans="1:13" x14ac:dyDescent="0.45">
      <c r="A63" s="55" t="s">
        <v>191</v>
      </c>
      <c r="B63" s="55">
        <v>86</v>
      </c>
      <c r="C63" s="55" t="s">
        <v>300</v>
      </c>
      <c r="D63" s="55" t="s">
        <v>99</v>
      </c>
      <c r="E63" s="55" t="s">
        <v>98</v>
      </c>
      <c r="F63" s="60">
        <v>5385.08</v>
      </c>
      <c r="G63" s="59"/>
      <c r="H63" s="59"/>
      <c r="I63" s="59"/>
      <c r="J63" s="60">
        <v>5385.08</v>
      </c>
      <c r="K63" s="59"/>
      <c r="L63" s="59"/>
      <c r="M63" s="59"/>
    </row>
    <row r="64" spans="1:13" x14ac:dyDescent="0.45">
      <c r="A64" s="55" t="s">
        <v>191</v>
      </c>
      <c r="B64" s="55">
        <v>88</v>
      </c>
      <c r="C64" s="55" t="s">
        <v>301</v>
      </c>
      <c r="D64" s="55" t="s">
        <v>302</v>
      </c>
      <c r="E64" s="55" t="s">
        <v>303</v>
      </c>
      <c r="F64" s="60">
        <v>205250.12</v>
      </c>
      <c r="G64" s="59"/>
      <c r="H64" s="59"/>
      <c r="I64" s="59"/>
      <c r="J64" s="60">
        <v>205250.12</v>
      </c>
      <c r="K64" s="59"/>
      <c r="L64" s="59"/>
      <c r="M64" s="59"/>
    </row>
    <row r="65" spans="1:13" x14ac:dyDescent="0.45">
      <c r="A65" s="55" t="s">
        <v>191</v>
      </c>
      <c r="B65" s="55">
        <v>89</v>
      </c>
      <c r="C65" s="55" t="s">
        <v>304</v>
      </c>
      <c r="D65" s="55" t="s">
        <v>103</v>
      </c>
      <c r="E65" s="55" t="s">
        <v>305</v>
      </c>
      <c r="F65" s="60">
        <v>44459.61</v>
      </c>
      <c r="G65" s="59"/>
      <c r="H65" s="59"/>
      <c r="I65" s="59"/>
      <c r="J65" s="60">
        <v>44459.61</v>
      </c>
      <c r="K65" s="59"/>
      <c r="L65" s="59"/>
      <c r="M65" s="59"/>
    </row>
    <row r="66" spans="1:13" x14ac:dyDescent="0.45">
      <c r="A66" s="55" t="s">
        <v>191</v>
      </c>
      <c r="B66" s="55">
        <v>93</v>
      </c>
      <c r="C66" s="55" t="s">
        <v>306</v>
      </c>
      <c r="D66" s="55" t="s">
        <v>107</v>
      </c>
      <c r="E66" s="55" t="s">
        <v>307</v>
      </c>
      <c r="F66" s="60">
        <v>1580.8</v>
      </c>
      <c r="G66" s="59"/>
      <c r="H66" s="59"/>
      <c r="I66" s="59"/>
      <c r="J66" s="60">
        <v>1580.8</v>
      </c>
      <c r="K66" s="59"/>
      <c r="L66" s="59"/>
      <c r="M66" s="59"/>
    </row>
    <row r="67" spans="1:13" x14ac:dyDescent="0.45">
      <c r="A67" s="55" t="s">
        <v>191</v>
      </c>
      <c r="B67" s="55">
        <v>95</v>
      </c>
      <c r="C67" s="55" t="s">
        <v>308</v>
      </c>
      <c r="D67" s="55" t="s">
        <v>309</v>
      </c>
      <c r="E67" s="55" t="s">
        <v>79</v>
      </c>
      <c r="F67" s="59"/>
      <c r="G67" s="59"/>
      <c r="H67" s="59"/>
      <c r="I67" s="60">
        <v>3556.8</v>
      </c>
      <c r="J67" s="59"/>
      <c r="K67" s="59"/>
      <c r="L67" s="59"/>
      <c r="M67" s="60">
        <v>3556.8</v>
      </c>
    </row>
    <row r="68" spans="1:13" x14ac:dyDescent="0.45">
      <c r="A68" s="55" t="s">
        <v>191</v>
      </c>
      <c r="B68" s="55">
        <v>96</v>
      </c>
      <c r="C68" s="55" t="s">
        <v>310</v>
      </c>
      <c r="D68" s="55" t="s">
        <v>112</v>
      </c>
      <c r="E68" s="55" t="s">
        <v>311</v>
      </c>
      <c r="F68" s="60">
        <v>2246.02</v>
      </c>
      <c r="G68" s="59"/>
      <c r="H68" s="59"/>
      <c r="I68" s="59"/>
      <c r="J68" s="60">
        <v>2246.02</v>
      </c>
      <c r="K68" s="59"/>
      <c r="L68" s="59"/>
      <c r="M68" s="59"/>
    </row>
    <row r="69" spans="1:13" x14ac:dyDescent="0.45">
      <c r="A69" s="55" t="s">
        <v>191</v>
      </c>
      <c r="B69" s="55">
        <v>97</v>
      </c>
      <c r="C69" s="55" t="s">
        <v>312</v>
      </c>
      <c r="D69" s="55" t="s">
        <v>313</v>
      </c>
      <c r="E69" s="55" t="s">
        <v>314</v>
      </c>
      <c r="F69" s="60">
        <v>2981.68</v>
      </c>
      <c r="G69" s="59"/>
      <c r="H69" s="59"/>
      <c r="I69" s="59"/>
      <c r="J69" s="60">
        <v>2981.68</v>
      </c>
      <c r="K69" s="59"/>
      <c r="L69" s="59"/>
      <c r="M69" s="59"/>
    </row>
    <row r="70" spans="1:13" x14ac:dyDescent="0.45">
      <c r="A70" s="55" t="s">
        <v>191</v>
      </c>
      <c r="B70" s="55">
        <v>99</v>
      </c>
      <c r="C70" s="55" t="s">
        <v>315</v>
      </c>
      <c r="D70" s="55" t="s">
        <v>316</v>
      </c>
      <c r="E70" s="55" t="s">
        <v>317</v>
      </c>
      <c r="F70" s="60">
        <v>21073.47</v>
      </c>
      <c r="G70" s="59"/>
      <c r="H70" s="59"/>
      <c r="I70" s="59"/>
      <c r="J70" s="60">
        <v>21073.47</v>
      </c>
      <c r="K70" s="59"/>
      <c r="L70" s="59"/>
      <c r="M70" s="59"/>
    </row>
    <row r="71" spans="1:13" x14ac:dyDescent="0.45">
      <c r="A71" s="56" t="s">
        <v>318</v>
      </c>
      <c r="B71" s="56" t="s">
        <v>191</v>
      </c>
      <c r="C71" s="56" t="s">
        <v>191</v>
      </c>
      <c r="D71" s="56" t="s">
        <v>191</v>
      </c>
      <c r="E71" s="56" t="s">
        <v>191</v>
      </c>
      <c r="F71" s="58">
        <v>3836678.58</v>
      </c>
      <c r="G71" s="58">
        <v>79194.149999999994</v>
      </c>
      <c r="H71" s="58">
        <v>51078.63</v>
      </c>
      <c r="I71" s="58">
        <v>224101.2</v>
      </c>
      <c r="J71" s="58">
        <v>3836678.58</v>
      </c>
      <c r="K71" s="58">
        <v>79194.149999999994</v>
      </c>
      <c r="L71" s="58">
        <v>51078.63</v>
      </c>
      <c r="M71" s="58">
        <v>224101.2</v>
      </c>
    </row>
    <row r="72" spans="1:13" x14ac:dyDescent="0.45">
      <c r="F72">
        <v>3836678.5799999996</v>
      </c>
      <c r="G72">
        <v>79194.149999999994</v>
      </c>
      <c r="H72">
        <v>51078.63</v>
      </c>
      <c r="I72">
        <v>224101.19999999998</v>
      </c>
    </row>
    <row r="73" spans="1:13" x14ac:dyDescent="0.45">
      <c r="F73" s="45">
        <f>F71-F72</f>
        <v>0</v>
      </c>
      <c r="G73" s="45">
        <f>G71-G72</f>
        <v>0</v>
      </c>
      <c r="H73" s="45">
        <f>H71-H72</f>
        <v>0</v>
      </c>
      <c r="I73" s="45">
        <f>I71-I72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21"/>
  <sheetViews>
    <sheetView workbookViewId="0">
      <selection activeCell="G22" sqref="G22"/>
    </sheetView>
  </sheetViews>
  <sheetFormatPr baseColWidth="10" defaultColWidth="9.06640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33203125" bestFit="1" customWidth="1"/>
    <col min="7" max="7" width="21.59765625" bestFit="1" customWidth="1"/>
  </cols>
  <sheetData>
    <row r="1" spans="1:7" x14ac:dyDescent="0.45">
      <c r="A1" s="46" t="s">
        <v>190</v>
      </c>
      <c r="B1" s="47"/>
      <c r="C1" s="47"/>
      <c r="D1" s="47"/>
      <c r="E1" s="47"/>
      <c r="F1" s="47"/>
      <c r="G1" s="47"/>
    </row>
    <row r="2" spans="1:7" x14ac:dyDescent="0.45">
      <c r="A2" s="50" t="s">
        <v>191</v>
      </c>
      <c r="B2" s="50" t="s">
        <v>191</v>
      </c>
      <c r="C2" s="50" t="s">
        <v>191</v>
      </c>
      <c r="D2" s="50" t="s">
        <v>191</v>
      </c>
      <c r="E2" s="50" t="s">
        <v>191</v>
      </c>
      <c r="F2" s="48" t="s">
        <v>319</v>
      </c>
      <c r="G2" s="48" t="s">
        <v>320</v>
      </c>
    </row>
    <row r="3" spans="1:7" x14ac:dyDescent="0.45">
      <c r="A3" s="50" t="s">
        <v>192</v>
      </c>
      <c r="B3" s="50" t="s">
        <v>193</v>
      </c>
      <c r="C3" s="50" t="s">
        <v>194</v>
      </c>
      <c r="D3" s="50" t="s">
        <v>191</v>
      </c>
      <c r="E3" s="50" t="s">
        <v>195</v>
      </c>
      <c r="F3" s="48" t="s">
        <v>179</v>
      </c>
      <c r="G3" s="48" t="s">
        <v>179</v>
      </c>
    </row>
    <row r="4" spans="1:7" x14ac:dyDescent="0.45">
      <c r="A4" s="48" t="s">
        <v>196</v>
      </c>
      <c r="B4" s="48">
        <v>7</v>
      </c>
      <c r="C4" s="48" t="s">
        <v>199</v>
      </c>
      <c r="D4" s="48" t="s">
        <v>12</v>
      </c>
      <c r="E4" s="48" t="s">
        <v>11</v>
      </c>
      <c r="F4" s="52">
        <v>1124436.82</v>
      </c>
      <c r="G4" s="52">
        <v>1124436.82</v>
      </c>
    </row>
    <row r="5" spans="1:7" x14ac:dyDescent="0.45">
      <c r="A5" s="48" t="s">
        <v>191</v>
      </c>
      <c r="B5" s="48">
        <v>118</v>
      </c>
      <c r="C5" s="48" t="s">
        <v>221</v>
      </c>
      <c r="D5" s="48" t="s">
        <v>140</v>
      </c>
      <c r="E5" s="48" t="s">
        <v>139</v>
      </c>
      <c r="F5" s="52">
        <v>41695.5</v>
      </c>
      <c r="G5" s="52">
        <v>41695.5</v>
      </c>
    </row>
    <row r="6" spans="1:7" x14ac:dyDescent="0.45">
      <c r="A6" s="48" t="s">
        <v>191</v>
      </c>
      <c r="B6" s="48">
        <v>126</v>
      </c>
      <c r="C6" s="48" t="s">
        <v>229</v>
      </c>
      <c r="D6" s="48" t="s">
        <v>230</v>
      </c>
      <c r="E6" s="48" t="s">
        <v>94</v>
      </c>
      <c r="F6" s="52">
        <v>738.7</v>
      </c>
      <c r="G6" s="52">
        <v>738.7</v>
      </c>
    </row>
    <row r="7" spans="1:7" x14ac:dyDescent="0.45">
      <c r="A7" s="48" t="s">
        <v>191</v>
      </c>
      <c r="B7" s="48">
        <v>30</v>
      </c>
      <c r="C7" s="48" t="s">
        <v>258</v>
      </c>
      <c r="D7" s="48" t="s">
        <v>42</v>
      </c>
      <c r="E7" s="48" t="s">
        <v>41</v>
      </c>
      <c r="F7" s="52">
        <v>1059.3399999999999</v>
      </c>
      <c r="G7" s="52">
        <v>1059.3399999999999</v>
      </c>
    </row>
    <row r="8" spans="1:7" x14ac:dyDescent="0.45">
      <c r="A8" s="48" t="s">
        <v>191</v>
      </c>
      <c r="B8" s="48">
        <v>31</v>
      </c>
      <c r="C8" s="48" t="s">
        <v>259</v>
      </c>
      <c r="D8" s="48" t="s">
        <v>260</v>
      </c>
      <c r="E8" s="48" t="s">
        <v>43</v>
      </c>
      <c r="F8" s="52">
        <v>3980.17</v>
      </c>
      <c r="G8" s="52">
        <v>3980.17</v>
      </c>
    </row>
    <row r="9" spans="1:7" x14ac:dyDescent="0.45">
      <c r="A9" s="48" t="s">
        <v>191</v>
      </c>
      <c r="B9" s="48">
        <v>38</v>
      </c>
      <c r="C9" s="48" t="s">
        <v>266</v>
      </c>
      <c r="D9" s="48" t="s">
        <v>267</v>
      </c>
      <c r="E9" s="48" t="s">
        <v>52</v>
      </c>
      <c r="F9" s="52">
        <v>2090.7600000000002</v>
      </c>
      <c r="G9" s="52">
        <v>2090.7600000000002</v>
      </c>
    </row>
    <row r="10" spans="1:7" x14ac:dyDescent="0.45">
      <c r="A10" s="48" t="s">
        <v>191</v>
      </c>
      <c r="B10" s="48">
        <v>39</v>
      </c>
      <c r="C10" s="48" t="s">
        <v>268</v>
      </c>
      <c r="D10" s="48" t="s">
        <v>269</v>
      </c>
      <c r="E10" s="48" t="s">
        <v>54</v>
      </c>
      <c r="F10" s="52">
        <v>430.25</v>
      </c>
      <c r="G10" s="52">
        <v>430.25</v>
      </c>
    </row>
    <row r="11" spans="1:7" x14ac:dyDescent="0.45">
      <c r="A11" s="48" t="s">
        <v>191</v>
      </c>
      <c r="B11" s="48">
        <v>60</v>
      </c>
      <c r="C11" s="48" t="s">
        <v>280</v>
      </c>
      <c r="D11" s="48" t="s">
        <v>281</v>
      </c>
      <c r="E11" s="48" t="s">
        <v>75</v>
      </c>
      <c r="F11" s="52">
        <v>1913.61</v>
      </c>
      <c r="G11" s="52">
        <v>1913.61</v>
      </c>
    </row>
    <row r="12" spans="1:7" x14ac:dyDescent="0.45">
      <c r="A12" s="48" t="s">
        <v>191</v>
      </c>
      <c r="B12" s="48">
        <v>63</v>
      </c>
      <c r="C12" s="48" t="s">
        <v>283</v>
      </c>
      <c r="D12" s="48" t="s">
        <v>284</v>
      </c>
      <c r="E12" s="48" t="s">
        <v>79</v>
      </c>
      <c r="F12" s="52">
        <v>1300.48</v>
      </c>
      <c r="G12" s="52">
        <v>1300.48</v>
      </c>
    </row>
    <row r="13" spans="1:7" x14ac:dyDescent="0.45">
      <c r="A13" s="48" t="s">
        <v>191</v>
      </c>
      <c r="B13" s="48">
        <v>76</v>
      </c>
      <c r="C13" s="48" t="s">
        <v>292</v>
      </c>
      <c r="D13" s="48" t="s">
        <v>87</v>
      </c>
      <c r="E13" s="48" t="s">
        <v>86</v>
      </c>
      <c r="F13" s="52">
        <v>779.38</v>
      </c>
      <c r="G13" s="52">
        <v>779.38</v>
      </c>
    </row>
    <row r="14" spans="1:7" x14ac:dyDescent="0.45">
      <c r="A14" s="48" t="s">
        <v>191</v>
      </c>
      <c r="B14" s="48">
        <v>8</v>
      </c>
      <c r="C14" s="48" t="s">
        <v>295</v>
      </c>
      <c r="D14" s="48" t="s">
        <v>296</v>
      </c>
      <c r="E14" s="48" t="s">
        <v>13</v>
      </c>
      <c r="F14" s="52">
        <v>468.63</v>
      </c>
      <c r="G14" s="52">
        <v>468.63</v>
      </c>
    </row>
    <row r="15" spans="1:7" x14ac:dyDescent="0.45">
      <c r="A15" s="48" t="s">
        <v>191</v>
      </c>
      <c r="B15" s="48">
        <v>84</v>
      </c>
      <c r="C15" s="48" t="s">
        <v>297</v>
      </c>
      <c r="D15" s="48" t="s">
        <v>96</v>
      </c>
      <c r="E15" s="48" t="s">
        <v>298</v>
      </c>
      <c r="F15" s="52">
        <v>101184.71</v>
      </c>
      <c r="G15" s="52">
        <v>101184.71</v>
      </c>
    </row>
    <row r="16" spans="1:7" x14ac:dyDescent="0.45">
      <c r="A16" s="48" t="s">
        <v>191</v>
      </c>
      <c r="B16" s="48">
        <v>85</v>
      </c>
      <c r="C16" s="48" t="s">
        <v>299</v>
      </c>
      <c r="D16" s="48" t="s">
        <v>97</v>
      </c>
      <c r="E16" s="48" t="s">
        <v>79</v>
      </c>
      <c r="F16" s="52">
        <v>889.77</v>
      </c>
      <c r="G16" s="52">
        <v>889.77</v>
      </c>
    </row>
    <row r="17" spans="1:7" x14ac:dyDescent="0.45">
      <c r="A17" s="48" t="s">
        <v>191</v>
      </c>
      <c r="B17" s="48">
        <v>89</v>
      </c>
      <c r="C17" s="48" t="s">
        <v>304</v>
      </c>
      <c r="D17" s="48" t="s">
        <v>103</v>
      </c>
      <c r="E17" s="48" t="s">
        <v>305</v>
      </c>
      <c r="F17" s="52">
        <v>526.41</v>
      </c>
      <c r="G17" s="52">
        <v>526.41</v>
      </c>
    </row>
    <row r="18" spans="1:7" x14ac:dyDescent="0.45">
      <c r="A18" s="48" t="s">
        <v>191</v>
      </c>
      <c r="B18" s="48">
        <v>99</v>
      </c>
      <c r="C18" s="48" t="s">
        <v>315</v>
      </c>
      <c r="D18" s="48" t="s">
        <v>316</v>
      </c>
      <c r="E18" s="48" t="s">
        <v>317</v>
      </c>
      <c r="F18" s="52">
        <v>860.51</v>
      </c>
      <c r="G18" s="52">
        <v>860.51</v>
      </c>
    </row>
    <row r="19" spans="1:7" x14ac:dyDescent="0.45">
      <c r="A19" s="49" t="s">
        <v>318</v>
      </c>
      <c r="B19" s="49" t="s">
        <v>191</v>
      </c>
      <c r="C19" s="49" t="s">
        <v>191</v>
      </c>
      <c r="D19" s="49" t="s">
        <v>191</v>
      </c>
      <c r="E19" s="49" t="s">
        <v>191</v>
      </c>
      <c r="F19" s="51">
        <v>1282355.04</v>
      </c>
      <c r="G19" s="51">
        <v>1282355.04</v>
      </c>
    </row>
    <row r="20" spans="1:7" x14ac:dyDescent="0.45">
      <c r="G20">
        <v>1282355.0399999998</v>
      </c>
    </row>
    <row r="21" spans="1:7" x14ac:dyDescent="0.45">
      <c r="G21" s="45">
        <f>G19-G20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C3084-7297-41B8-A4C9-0CDC373DF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schemas.microsoft.com/office/infopath/2007/PartnerControls"/>
    <ds:schemaRef ds:uri="http://purl.org/dc/terms/"/>
    <ds:schemaRef ds:uri="90276812-0e5f-4858-8f1a-d8aed6b04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22771c5-d1a8-4959-9947-8a81380d24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2021-02-05T10:20:10Z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