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Alle Geirs filer\Leverandørsammenligninger\"/>
    </mc:Choice>
  </mc:AlternateContent>
  <xr:revisionPtr revIDLastSave="0" documentId="13_ncr:1_{9A0B12EE-DC78-4110-9B7F-28BF5B3E79C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ammenligning SOMMER" sheetId="5" r:id="rId1"/>
    <sheet name="Preordre sommer 2023" sheetId="7" r:id="rId2"/>
    <sheet name="BONUSTABELLER 2023" sheetId="6" r:id="rId3"/>
    <sheet name="Datablad SOMMER- IKKE ENDRE NOE" sheetId="4" r:id="rId4"/>
  </sheets>
  <definedNames>
    <definedName name="_xlnm.Print_Area" localSheetId="2">'BONUSTABELLER 2023'!$A$1:$H$72</definedName>
    <definedName name="_xlnm.Print_Area" localSheetId="3">'Datablad SOMMER- IKKE ENDRE NOE'!$A$5:$I$34</definedName>
    <definedName name="_xlnm.Print_Area" localSheetId="1">'Preordre sommer 2023'!$A$1:$S$57</definedName>
    <definedName name="_xlnm.Print_Area" localSheetId="0">'Sammenligning SOMMER'!$B$1:$T$32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" l="1"/>
  <c r="R36" i="4"/>
  <c r="R35" i="4"/>
  <c r="R34" i="4"/>
  <c r="R32" i="4"/>
  <c r="R31" i="4"/>
  <c r="R30" i="4"/>
  <c r="R29" i="4"/>
  <c r="R27" i="4"/>
  <c r="R26" i="4"/>
  <c r="R25" i="4"/>
  <c r="R24" i="4"/>
  <c r="R23" i="4"/>
  <c r="R22" i="4"/>
  <c r="R21" i="4"/>
  <c r="R20" i="4"/>
  <c r="R19" i="4"/>
  <c r="R17" i="4"/>
  <c r="R16" i="4"/>
  <c r="R15" i="4"/>
  <c r="R14" i="4"/>
  <c r="R13" i="4"/>
  <c r="R12" i="4"/>
  <c r="R11" i="4"/>
  <c r="R9" i="4"/>
  <c r="R8" i="4"/>
  <c r="R7" i="4"/>
  <c r="AC32" i="4" l="1"/>
  <c r="AC31" i="4"/>
  <c r="AC30" i="4"/>
  <c r="V36" i="4" l="1"/>
  <c r="V35" i="4"/>
  <c r="V34" i="4"/>
  <c r="V32" i="4"/>
  <c r="V31" i="4"/>
  <c r="V30" i="4"/>
  <c r="V29" i="4"/>
  <c r="V27" i="4"/>
  <c r="V26" i="4"/>
  <c r="V25" i="4"/>
  <c r="V24" i="4"/>
  <c r="V23" i="4"/>
  <c r="V22" i="4"/>
  <c r="V21" i="4"/>
  <c r="V20" i="4"/>
  <c r="V19" i="4"/>
  <c r="V17" i="4"/>
  <c r="V16" i="4"/>
  <c r="V15" i="4"/>
  <c r="V14" i="4"/>
  <c r="V13" i="4"/>
  <c r="V12" i="4"/>
  <c r="V11" i="4"/>
  <c r="V9" i="4"/>
  <c r="V8" i="4"/>
  <c r="V7" i="4"/>
  <c r="AS36" i="4"/>
  <c r="AN36" i="4"/>
  <c r="AI36" i="4"/>
  <c r="AD36" i="4"/>
  <c r="AS35" i="4"/>
  <c r="AN35" i="4"/>
  <c r="AI35" i="4"/>
  <c r="AD35" i="4"/>
  <c r="AS34" i="4"/>
  <c r="AN34" i="4"/>
  <c r="AI34" i="4"/>
  <c r="AD34" i="4"/>
  <c r="AS32" i="4"/>
  <c r="AN32" i="4"/>
  <c r="AI32" i="4"/>
  <c r="AS31" i="4"/>
  <c r="AN31" i="4"/>
  <c r="AI31" i="4"/>
  <c r="AS30" i="4"/>
  <c r="AN30" i="4"/>
  <c r="AI30" i="4"/>
  <c r="AS29" i="4"/>
  <c r="AN29" i="4"/>
  <c r="AI29" i="4"/>
  <c r="AD29" i="4"/>
  <c r="AS27" i="4"/>
  <c r="AN27" i="4"/>
  <c r="AI27" i="4"/>
  <c r="AS26" i="4"/>
  <c r="AN26" i="4"/>
  <c r="AI26" i="4"/>
  <c r="AD26" i="4"/>
  <c r="AS25" i="4"/>
  <c r="AN25" i="4"/>
  <c r="AI25" i="4"/>
  <c r="AD25" i="4"/>
  <c r="AS24" i="4"/>
  <c r="AN24" i="4"/>
  <c r="AI24" i="4"/>
  <c r="AD24" i="4"/>
  <c r="AS23" i="4"/>
  <c r="AN23" i="4"/>
  <c r="AI23" i="4"/>
  <c r="AD23" i="4"/>
  <c r="AS22" i="4"/>
  <c r="AN22" i="4"/>
  <c r="AI22" i="4"/>
  <c r="AD22" i="4"/>
  <c r="AS21" i="4"/>
  <c r="AN21" i="4"/>
  <c r="AI21" i="4"/>
  <c r="AD21" i="4"/>
  <c r="AS20" i="4"/>
  <c r="AN20" i="4"/>
  <c r="AI20" i="4"/>
  <c r="AD20" i="4"/>
  <c r="AS19" i="4"/>
  <c r="AN19" i="4"/>
  <c r="AI19" i="4"/>
  <c r="AD19" i="4"/>
  <c r="AS17" i="4"/>
  <c r="AN17" i="4"/>
  <c r="AI17" i="4"/>
  <c r="AD17" i="4"/>
  <c r="AS16" i="4"/>
  <c r="AN16" i="4"/>
  <c r="AI16" i="4"/>
  <c r="AD16" i="4"/>
  <c r="AS15" i="4"/>
  <c r="AN15" i="4"/>
  <c r="AI15" i="4"/>
  <c r="AD15" i="4"/>
  <c r="AS14" i="4"/>
  <c r="AN14" i="4"/>
  <c r="AI14" i="4"/>
  <c r="AD14" i="4"/>
  <c r="AS13" i="4"/>
  <c r="AN13" i="4"/>
  <c r="AI13" i="4"/>
  <c r="AD13" i="4"/>
  <c r="AS12" i="4"/>
  <c r="AN12" i="4"/>
  <c r="AI12" i="4"/>
  <c r="AD12" i="4"/>
  <c r="AS11" i="4"/>
  <c r="AN11" i="4"/>
  <c r="AI11" i="4"/>
  <c r="AD11" i="4"/>
  <c r="AS9" i="4"/>
  <c r="AN9" i="4"/>
  <c r="AI9" i="4"/>
  <c r="AD9" i="4"/>
  <c r="AS8" i="4"/>
  <c r="AN8" i="4"/>
  <c r="AI8" i="4"/>
  <c r="AD8" i="4"/>
  <c r="AS7" i="4"/>
  <c r="AN7" i="4"/>
  <c r="AI7" i="4"/>
  <c r="AD7" i="4"/>
  <c r="J36" i="4"/>
  <c r="J35" i="4"/>
  <c r="J34" i="4"/>
  <c r="J32" i="4"/>
  <c r="J31" i="4"/>
  <c r="J30" i="4"/>
  <c r="J29" i="4"/>
  <c r="J27" i="4"/>
  <c r="J26" i="4"/>
  <c r="J25" i="4"/>
  <c r="J24" i="4"/>
  <c r="J23" i="4"/>
  <c r="J22" i="4"/>
  <c r="J21" i="4"/>
  <c r="J20" i="4"/>
  <c r="J19" i="4"/>
  <c r="J17" i="4"/>
  <c r="J16" i="4"/>
  <c r="J15" i="4"/>
  <c r="J14" i="4"/>
  <c r="J13" i="4"/>
  <c r="J12" i="4"/>
  <c r="J11" i="4"/>
  <c r="J9" i="4"/>
  <c r="J8" i="4"/>
  <c r="J7" i="4"/>
  <c r="N36" i="4"/>
  <c r="N35" i="4"/>
  <c r="N34" i="4"/>
  <c r="N32" i="4"/>
  <c r="N31" i="4"/>
  <c r="N30" i="4"/>
  <c r="N29" i="4"/>
  <c r="N27" i="4"/>
  <c r="N26" i="4"/>
  <c r="N25" i="4"/>
  <c r="N24" i="4"/>
  <c r="N23" i="4"/>
  <c r="N22" i="4"/>
  <c r="N21" i="4"/>
  <c r="N20" i="4"/>
  <c r="N19" i="4"/>
  <c r="N17" i="4"/>
  <c r="N16" i="4"/>
  <c r="N15" i="4"/>
  <c r="N14" i="4"/>
  <c r="N13" i="4"/>
  <c r="N12" i="4"/>
  <c r="N11" i="4"/>
  <c r="N9" i="4"/>
  <c r="N8" i="4"/>
  <c r="N7" i="4"/>
  <c r="O36" i="4" l="1"/>
  <c r="W16" i="4"/>
  <c r="AE17" i="4"/>
  <c r="AO25" i="4"/>
  <c r="W25" i="4"/>
  <c r="F36" i="4"/>
  <c r="S36" i="4" s="1"/>
  <c r="F35" i="4"/>
  <c r="S35" i="4" s="1"/>
  <c r="F34" i="4"/>
  <c r="S34" i="4" s="1"/>
  <c r="F32" i="4"/>
  <c r="AO32" i="4" s="1"/>
  <c r="F31" i="4"/>
  <c r="F30" i="4"/>
  <c r="F29" i="4"/>
  <c r="F27" i="4"/>
  <c r="F26" i="4"/>
  <c r="S26" i="4" s="1"/>
  <c r="F25" i="4"/>
  <c r="S25" i="4" s="1"/>
  <c r="F24" i="4"/>
  <c r="S24" i="4" s="1"/>
  <c r="F23" i="4"/>
  <c r="S23" i="4" s="1"/>
  <c r="F22" i="4"/>
  <c r="S22" i="4" s="1"/>
  <c r="F21" i="4"/>
  <c r="S21" i="4" s="1"/>
  <c r="F20" i="4"/>
  <c r="S20" i="4" s="1"/>
  <c r="F19" i="4"/>
  <c r="S19" i="4" s="1"/>
  <c r="F17" i="4"/>
  <c r="AT17" i="4" s="1"/>
  <c r="F16" i="4"/>
  <c r="O16" i="4" s="1"/>
  <c r="F15" i="4"/>
  <c r="S15" i="4" s="1"/>
  <c r="F14" i="4"/>
  <c r="S14" i="4" s="1"/>
  <c r="F13" i="4"/>
  <c r="S13" i="4" s="1"/>
  <c r="F12" i="4"/>
  <c r="S12" i="4" s="1"/>
  <c r="F11" i="4"/>
  <c r="S11" i="4" s="1"/>
  <c r="F9" i="4"/>
  <c r="S9" i="4" s="1"/>
  <c r="F8" i="4"/>
  <c r="S8" i="4" s="1"/>
  <c r="F7" i="4"/>
  <c r="S7" i="4" s="1"/>
  <c r="W9" i="4" l="1"/>
  <c r="AE25" i="4"/>
  <c r="AO11" i="4"/>
  <c r="AE11" i="4"/>
  <c r="AE12" i="4"/>
  <c r="W12" i="4"/>
  <c r="AE24" i="4"/>
  <c r="AO20" i="4"/>
  <c r="O20" i="4"/>
  <c r="K24" i="4"/>
  <c r="O9" i="4"/>
  <c r="AT36" i="4"/>
  <c r="AO22" i="4"/>
  <c r="AJ25" i="4"/>
  <c r="O8" i="4"/>
  <c r="O23" i="4"/>
  <c r="AO9" i="4"/>
  <c r="AT19" i="4"/>
  <c r="AT25" i="4"/>
  <c r="AT8" i="4"/>
  <c r="AT12" i="4"/>
  <c r="AE8" i="4"/>
  <c r="K11" i="4"/>
  <c r="K21" i="4"/>
  <c r="O25" i="4"/>
  <c r="AJ12" i="4"/>
  <c r="AT11" i="4"/>
  <c r="W11" i="4"/>
  <c r="K34" i="4"/>
  <c r="AO21" i="4"/>
  <c r="AJ23" i="4"/>
  <c r="AO12" i="4"/>
  <c r="AT22" i="4"/>
  <c r="AJ36" i="4"/>
  <c r="AJ11" i="4"/>
  <c r="AE36" i="4"/>
  <c r="AT7" i="4"/>
  <c r="O24" i="4"/>
  <c r="O13" i="4"/>
  <c r="W26" i="4"/>
  <c r="AO13" i="4"/>
  <c r="K20" i="4"/>
  <c r="AJ8" i="4"/>
  <c r="O34" i="4"/>
  <c r="W36" i="4"/>
  <c r="K36" i="4"/>
  <c r="W34" i="4"/>
  <c r="W21" i="4"/>
  <c r="AO26" i="4"/>
  <c r="AJ13" i="4"/>
  <c r="AE15" i="4"/>
  <c r="K26" i="4"/>
  <c r="AE26" i="4"/>
  <c r="W32" i="4"/>
  <c r="O26" i="4"/>
  <c r="AJ15" i="4"/>
  <c r="AJ34" i="4"/>
  <c r="AE21" i="4"/>
  <c r="AE7" i="4"/>
  <c r="O21" i="4"/>
  <c r="AJ26" i="4"/>
  <c r="O19" i="4"/>
  <c r="W22" i="4"/>
  <c r="AJ9" i="4"/>
  <c r="AT34" i="4"/>
  <c r="W20" i="4"/>
  <c r="W35" i="4"/>
  <c r="AO24" i="4"/>
  <c r="K13" i="4"/>
  <c r="K22" i="4"/>
  <c r="AT23" i="4"/>
  <c r="W23" i="4"/>
  <c r="AT26" i="4"/>
  <c r="AJ24" i="4"/>
  <c r="AE13" i="4"/>
  <c r="K8" i="4"/>
  <c r="AT13" i="4"/>
  <c r="W13" i="4"/>
  <c r="O12" i="4"/>
  <c r="W7" i="4"/>
  <c r="W14" i="4"/>
  <c r="AE14" i="4"/>
  <c r="AD27" i="4"/>
  <c r="AE27" i="4" s="1"/>
  <c r="S27" i="4"/>
  <c r="O27" i="4"/>
  <c r="S29" i="4"/>
  <c r="K29" i="4"/>
  <c r="AO29" i="4"/>
  <c r="K14" i="4"/>
  <c r="AT15" i="4"/>
  <c r="AT14" i="4"/>
  <c r="S16" i="4"/>
  <c r="K16" i="4"/>
  <c r="AD30" i="4"/>
  <c r="AE30" i="4" s="1"/>
  <c r="S30" i="4"/>
  <c r="K30" i="4"/>
  <c r="K27" i="4"/>
  <c r="AT29" i="4"/>
  <c r="O15" i="4"/>
  <c r="AJ30" i="4"/>
  <c r="S17" i="4"/>
  <c r="K17" i="4"/>
  <c r="AD31" i="4"/>
  <c r="AE31" i="4" s="1"/>
  <c r="S31" i="4"/>
  <c r="K31" i="4"/>
  <c r="W30" i="4"/>
  <c r="AD32" i="4"/>
  <c r="AE32" i="4" s="1"/>
  <c r="S32" i="4"/>
  <c r="AO19" i="4"/>
  <c r="AO31" i="4"/>
  <c r="AJ16" i="4"/>
  <c r="AO15" i="4"/>
  <c r="AJ20" i="4"/>
  <c r="O29" i="4"/>
  <c r="AT16" i="4"/>
  <c r="AT30" i="4"/>
  <c r="AO14" i="4"/>
  <c r="AO27" i="4"/>
  <c r="K15" i="4"/>
  <c r="W31" i="4"/>
  <c r="AO8" i="4"/>
  <c r="AO35" i="4"/>
  <c r="AT20" i="4"/>
  <c r="AJ32" i="4"/>
  <c r="K32" i="4"/>
  <c r="O22" i="4"/>
  <c r="AE16" i="4"/>
  <c r="AT35" i="4"/>
  <c r="W8" i="4"/>
  <c r="O31" i="4"/>
  <c r="K23" i="4"/>
  <c r="AE34" i="4"/>
  <c r="AJ31" i="4"/>
  <c r="AE9" i="4"/>
  <c r="K19" i="4"/>
  <c r="O17" i="4"/>
  <c r="AO17" i="4"/>
  <c r="AJ21" i="4"/>
  <c r="AJ27" i="4"/>
  <c r="W29" i="4"/>
  <c r="K35" i="4"/>
  <c r="AT24" i="4"/>
  <c r="AT9" i="4"/>
  <c r="AJ29" i="4"/>
  <c r="AE19" i="4"/>
  <c r="W19" i="4"/>
  <c r="AT31" i="4"/>
  <c r="AO23" i="4"/>
  <c r="W27" i="4"/>
  <c r="K9" i="4"/>
  <c r="O32" i="4"/>
  <c r="AE23" i="4"/>
  <c r="AO30" i="4"/>
  <c r="O30" i="4"/>
  <c r="AT27" i="4"/>
  <c r="O14" i="4"/>
  <c r="O35" i="4"/>
  <c r="W15" i="4"/>
  <c r="AE29" i="4"/>
  <c r="AO7" i="4"/>
  <c r="AJ22" i="4"/>
  <c r="AJ14" i="4"/>
  <c r="AJ17" i="4"/>
  <c r="AE20" i="4"/>
  <c r="W17" i="4"/>
  <c r="W24" i="4"/>
  <c r="AO36" i="4"/>
  <c r="AE22" i="4"/>
  <c r="AJ35" i="4"/>
  <c r="AO34" i="4"/>
  <c r="K25" i="4"/>
  <c r="AJ19" i="4"/>
  <c r="K7" i="4"/>
  <c r="AE35" i="4"/>
  <c r="AO16" i="4"/>
  <c r="AT32" i="4"/>
  <c r="AT21" i="4"/>
  <c r="AJ7" i="4"/>
  <c r="K12" i="4"/>
  <c r="O11" i="4"/>
  <c r="O7" i="4"/>
  <c r="BD27" i="5"/>
  <c r="BD25" i="5"/>
  <c r="BD23" i="5"/>
  <c r="BD21" i="5"/>
  <c r="BD19" i="5"/>
  <c r="BD17" i="5"/>
  <c r="BD15" i="5"/>
  <c r="BD13" i="5"/>
  <c r="N32" i="7"/>
  <c r="N31" i="7"/>
  <c r="N30" i="7"/>
  <c r="I30" i="7"/>
  <c r="S9" i="7"/>
  <c r="I19" i="5"/>
  <c r="AX19" i="5" s="1"/>
  <c r="S35" i="7"/>
  <c r="S34" i="7"/>
  <c r="S33" i="7"/>
  <c r="S32" i="7"/>
  <c r="S31" i="7"/>
  <c r="S30" i="7"/>
  <c r="S29" i="7"/>
  <c r="D35" i="7"/>
  <c r="I9" i="7"/>
  <c r="AD6" i="4"/>
  <c r="N21" i="5" l="1"/>
  <c r="D51" i="7" l="1"/>
  <c r="D50" i="7"/>
  <c r="D49" i="7"/>
  <c r="N23" i="5" l="1"/>
  <c r="I23" i="5"/>
  <c r="AX23" i="5" s="1"/>
  <c r="AR38" i="4"/>
  <c r="B50" i="4" s="1"/>
  <c r="AW23" i="5" s="1"/>
  <c r="BA23" i="5" l="1"/>
  <c r="BB23" i="5" s="1"/>
  <c r="AY23" i="5"/>
  <c r="AS6" i="4" l="1"/>
  <c r="AS38" i="4" l="1"/>
  <c r="D50" i="4" s="1"/>
  <c r="B32" i="6"/>
  <c r="B33" i="6" s="1"/>
  <c r="B34" i="6" s="1"/>
  <c r="B35" i="6" s="1"/>
  <c r="B36" i="6" s="1"/>
  <c r="AN6" i="4" l="1"/>
  <c r="N19" i="5" l="1"/>
  <c r="BA19" i="5" l="1"/>
  <c r="I38" i="4" l="1"/>
  <c r="AM38" i="4" l="1"/>
  <c r="B48" i="4" s="1"/>
  <c r="AW19" i="5" s="1"/>
  <c r="AY19" i="5" l="1"/>
  <c r="BB19" i="5"/>
  <c r="AN38" i="4"/>
  <c r="D48" i="4" s="1"/>
  <c r="I27" i="5"/>
  <c r="AX27" i="5" s="1"/>
  <c r="BA27" i="5" l="1"/>
  <c r="I21" i="5"/>
  <c r="AX21" i="5" s="1"/>
  <c r="I15" i="5"/>
  <c r="AI6" i="4"/>
  <c r="AX15" i="5" l="1"/>
  <c r="BA21" i="5"/>
  <c r="N15" i="5"/>
  <c r="BA15" i="5" s="1"/>
  <c r="AH38" i="4" l="1"/>
  <c r="B47" i="4" s="1"/>
  <c r="AW15" i="5" s="1"/>
  <c r="AY15" i="5" s="1"/>
  <c r="BB15" i="5" l="1"/>
  <c r="AI38" i="4"/>
  <c r="D47" i="4" s="1"/>
  <c r="N17" i="5" l="1"/>
  <c r="I17" i="5"/>
  <c r="AX17" i="5" s="1"/>
  <c r="BA17" i="5" l="1"/>
  <c r="I13" i="5"/>
  <c r="AX13" i="5" l="1"/>
  <c r="D34" i="7"/>
  <c r="D33" i="7"/>
  <c r="D32" i="7"/>
  <c r="D31" i="7"/>
  <c r="BX34" i="4" l="1"/>
  <c r="BX32" i="4"/>
  <c r="BX26" i="4"/>
  <c r="BX25" i="4"/>
  <c r="BX24" i="4"/>
  <c r="BX22" i="4"/>
  <c r="BX21" i="4"/>
  <c r="BX20" i="4"/>
  <c r="BX19" i="4"/>
  <c r="BX17" i="4"/>
  <c r="BX16" i="4"/>
  <c r="BX15" i="4"/>
  <c r="BX14" i="4"/>
  <c r="BX13" i="4"/>
  <c r="BX12" i="4"/>
  <c r="BX11" i="4"/>
  <c r="BX9" i="4"/>
  <c r="BX8" i="4"/>
  <c r="BX7" i="4"/>
  <c r="BX6" i="4"/>
  <c r="BW36" i="4"/>
  <c r="BX36" i="4" l="1"/>
  <c r="AD38" i="4"/>
  <c r="D49" i="4" l="1"/>
  <c r="N25" i="5" l="1"/>
  <c r="N13" i="5"/>
  <c r="BA13" i="5" s="1"/>
  <c r="N11" i="5"/>
  <c r="AC38" i="4" l="1"/>
  <c r="I25" i="5"/>
  <c r="AX25" i="5" s="1"/>
  <c r="BA25" i="5" l="1"/>
  <c r="B49" i="4"/>
  <c r="AW27" i="5" s="1"/>
  <c r="E38" i="4"/>
  <c r="D30" i="7"/>
  <c r="D29" i="7"/>
  <c r="AY27" i="5" l="1"/>
  <c r="BB27" i="5"/>
  <c r="D12" i="7"/>
  <c r="D11" i="7"/>
  <c r="D10" i="7"/>
  <c r="D9" i="7"/>
  <c r="M38" i="4" l="1"/>
  <c r="B43" i="4" s="1"/>
  <c r="AW21" i="5" s="1"/>
  <c r="I11" i="5"/>
  <c r="AX11" i="5" s="1"/>
  <c r="U38" i="4"/>
  <c r="B46" i="4" s="1"/>
  <c r="AW17" i="5" s="1"/>
  <c r="Q38" i="4"/>
  <c r="B45" i="4" s="1"/>
  <c r="AW25" i="5" s="1"/>
  <c r="B44" i="4"/>
  <c r="AW13" i="5" s="1"/>
  <c r="B42" i="4"/>
  <c r="R6" i="4"/>
  <c r="AY25" i="5" l="1"/>
  <c r="BB25" i="5"/>
  <c r="AY17" i="5"/>
  <c r="BB17" i="5"/>
  <c r="AY13" i="5"/>
  <c r="BB13" i="5"/>
  <c r="AY21" i="5"/>
  <c r="BB21" i="5"/>
  <c r="C50" i="4"/>
  <c r="E23" i="5" s="1"/>
  <c r="C46" i="4"/>
  <c r="E17" i="5" s="1"/>
  <c r="C49" i="4"/>
  <c r="E27" i="5" s="1"/>
  <c r="C45" i="4"/>
  <c r="E25" i="5" s="1"/>
  <c r="C48" i="4"/>
  <c r="E19" i="5" s="1"/>
  <c r="C44" i="4"/>
  <c r="E13" i="5" s="1"/>
  <c r="AW11" i="5"/>
  <c r="C47" i="4"/>
  <c r="C43" i="4"/>
  <c r="E21" i="5" s="1"/>
  <c r="BA11" i="5"/>
  <c r="BB11" i="5" s="1"/>
  <c r="BE11" i="5" s="1"/>
  <c r="BE19" i="5" s="1"/>
  <c r="BF19" i="5" s="1"/>
  <c r="AY11" i="5"/>
  <c r="V6" i="4"/>
  <c r="J6" i="4"/>
  <c r="N6" i="4"/>
  <c r="O27" i="5" l="1"/>
  <c r="O17" i="5"/>
  <c r="O19" i="5"/>
  <c r="O13" i="5"/>
  <c r="BE23" i="5"/>
  <c r="BF23" i="5" s="1"/>
  <c r="O15" i="5"/>
  <c r="O23" i="5"/>
  <c r="O25" i="5"/>
  <c r="O21" i="5"/>
  <c r="BC23" i="5"/>
  <c r="BC19" i="5"/>
  <c r="BC27" i="5"/>
  <c r="BC21" i="5"/>
  <c r="BC17" i="5"/>
  <c r="BC25" i="5"/>
  <c r="BE17" i="5"/>
  <c r="BF17" i="5" s="1"/>
  <c r="AZ19" i="5"/>
  <c r="J19" i="5" s="1"/>
  <c r="AZ23" i="5"/>
  <c r="J23" i="5" s="1"/>
  <c r="AZ15" i="5"/>
  <c r="J15" i="5" s="1"/>
  <c r="AZ27" i="5"/>
  <c r="J27" i="5" s="1"/>
  <c r="AZ21" i="5"/>
  <c r="AZ13" i="5"/>
  <c r="J13" i="5" s="1"/>
  <c r="AZ17" i="5"/>
  <c r="J17" i="5" s="1"/>
  <c r="AZ25" i="5"/>
  <c r="J25" i="5" s="1"/>
  <c r="BE27" i="5"/>
  <c r="BF27" i="5" s="1"/>
  <c r="BC15" i="5"/>
  <c r="BC13" i="5"/>
  <c r="BF11" i="5"/>
  <c r="BG19" i="5" s="1"/>
  <c r="R19" i="5" s="1"/>
  <c r="BE25" i="5"/>
  <c r="BF25" i="5" s="1"/>
  <c r="BE13" i="5"/>
  <c r="BF13" i="5" s="1"/>
  <c r="BE21" i="5"/>
  <c r="BF21" i="5" s="1"/>
  <c r="BE15" i="5"/>
  <c r="BF15" i="5" s="1"/>
  <c r="E15" i="5"/>
  <c r="N38" i="4"/>
  <c r="D43" i="4" s="1"/>
  <c r="V38" i="4"/>
  <c r="D46" i="4" s="1"/>
  <c r="BG35" i="5"/>
  <c r="R38" i="4"/>
  <c r="D45" i="4" s="1"/>
  <c r="F6" i="4"/>
  <c r="K6" i="4" s="1"/>
  <c r="J38" i="4"/>
  <c r="AE6" i="4" l="1"/>
  <c r="AT6" i="4"/>
  <c r="AO6" i="4"/>
  <c r="AJ6" i="4"/>
  <c r="S6" i="4"/>
  <c r="W6" i="4"/>
  <c r="O6" i="4"/>
  <c r="BG25" i="5"/>
  <c r="R25" i="5" s="1"/>
  <c r="BG15" i="5"/>
  <c r="R15" i="5" s="1"/>
  <c r="BG17" i="5"/>
  <c r="R17" i="5" s="1"/>
  <c r="BG23" i="5"/>
  <c r="R23" i="5" s="1"/>
  <c r="BG27" i="5"/>
  <c r="R27" i="5" s="1"/>
  <c r="BG13" i="5"/>
  <c r="R13" i="5" s="1"/>
  <c r="BG21" i="5"/>
  <c r="R21" i="5" s="1"/>
  <c r="D44" i="4"/>
  <c r="AE38" i="4"/>
  <c r="BY9" i="4"/>
  <c r="BY6" i="4"/>
  <c r="BY11" i="4"/>
  <c r="BY34" i="4"/>
  <c r="BY21" i="4"/>
  <c r="BY8" i="4"/>
  <c r="BY12" i="4"/>
  <c r="BY22" i="4"/>
  <c r="BY32" i="4"/>
  <c r="BY13" i="4"/>
  <c r="BY25" i="4"/>
  <c r="BY15" i="4"/>
  <c r="BY14" i="4"/>
  <c r="BY19" i="4"/>
  <c r="BY26" i="4"/>
  <c r="BY16" i="4"/>
  <c r="BY20" i="4"/>
  <c r="BY24" i="4"/>
  <c r="BY7" i="4"/>
  <c r="BY17" i="4"/>
  <c r="F38" i="4"/>
  <c r="D42" i="4" s="1"/>
  <c r="E50" i="4" l="1"/>
  <c r="E46" i="4"/>
  <c r="E49" i="4"/>
  <c r="E45" i="4"/>
  <c r="E48" i="4"/>
  <c r="E44" i="4"/>
  <c r="E47" i="4"/>
  <c r="E43" i="4"/>
  <c r="BY36" i="4"/>
</calcChain>
</file>

<file path=xl/sharedStrings.xml><?xml version="1.0" encoding="utf-8"?>
<sst xmlns="http://schemas.openxmlformats.org/spreadsheetml/2006/main" count="864" uniqueCount="341">
  <si>
    <t xml:space="preserve"> </t>
  </si>
  <si>
    <t>NOKIAN</t>
  </si>
  <si>
    <t>GOODYEAR</t>
  </si>
  <si>
    <t>YOKOHAMA</t>
  </si>
  <si>
    <t>Rabatt</t>
  </si>
  <si>
    <t>Gruppe</t>
  </si>
  <si>
    <t>Prisliste</t>
  </si>
  <si>
    <t>Fakturanetto</t>
  </si>
  <si>
    <t>Continental</t>
  </si>
  <si>
    <t>Goodyear</t>
  </si>
  <si>
    <t>Nokian</t>
  </si>
  <si>
    <t>Yokohama</t>
  </si>
  <si>
    <t>Conti</t>
  </si>
  <si>
    <t>Utpris</t>
  </si>
  <si>
    <t>NetNet</t>
  </si>
  <si>
    <t>Bridgestone</t>
  </si>
  <si>
    <t>BRIDGESTONE</t>
  </si>
  <si>
    <t>Nivå</t>
  </si>
  <si>
    <t>Merke</t>
  </si>
  <si>
    <t>Nettonivå</t>
  </si>
  <si>
    <t>Preorder</t>
  </si>
  <si>
    <t>extra</t>
  </si>
  <si>
    <t>=TOTAL</t>
  </si>
  <si>
    <t>SELL-OUT</t>
  </si>
  <si>
    <t>T-dekk</t>
  </si>
  <si>
    <t>H/V-dekk</t>
  </si>
  <si>
    <t>XYZ-dekk</t>
  </si>
  <si>
    <t>SUV</t>
  </si>
  <si>
    <t>C-dekk</t>
  </si>
  <si>
    <t>175/65R14</t>
  </si>
  <si>
    <t>195/65R15</t>
  </si>
  <si>
    <t>185/65R15</t>
  </si>
  <si>
    <t>195/60R15</t>
  </si>
  <si>
    <t>185/65R14</t>
  </si>
  <si>
    <t>215/60R16</t>
  </si>
  <si>
    <t>225/45R17</t>
  </si>
  <si>
    <t>225/40R18</t>
  </si>
  <si>
    <t>235/45R17</t>
  </si>
  <si>
    <t>225/50R17</t>
  </si>
  <si>
    <t>245/40R18</t>
  </si>
  <si>
    <t>225/55R17</t>
  </si>
  <si>
    <t>215/65R16</t>
  </si>
  <si>
    <t>235/65R17</t>
  </si>
  <si>
    <t>195/70R15</t>
  </si>
  <si>
    <t>205/65R16</t>
  </si>
  <si>
    <t>205/55R16</t>
  </si>
  <si>
    <t>205/60R16</t>
  </si>
  <si>
    <t xml:space="preserve">   Sammenligning av listepriser, fakturanetto og netnet</t>
  </si>
  <si>
    <t>Listepris</t>
  </si>
  <si>
    <t>NIVÅ</t>
  </si>
  <si>
    <t>Basis</t>
  </si>
  <si>
    <t>rabatt</t>
  </si>
  <si>
    <t>Fakturanet</t>
  </si>
  <si>
    <t>Forhandler</t>
  </si>
  <si>
    <t>Dim</t>
  </si>
  <si>
    <t>LiSi</t>
  </si>
  <si>
    <t>Mønster</t>
  </si>
  <si>
    <t>82T</t>
  </si>
  <si>
    <t>91T</t>
  </si>
  <si>
    <t>88T</t>
  </si>
  <si>
    <t>86T</t>
  </si>
  <si>
    <t>91H</t>
  </si>
  <si>
    <t>88H</t>
  </si>
  <si>
    <t>92H</t>
  </si>
  <si>
    <t>86H</t>
  </si>
  <si>
    <t>95V</t>
  </si>
  <si>
    <t>91Y</t>
  </si>
  <si>
    <t>92Y</t>
  </si>
  <si>
    <t>94Y</t>
  </si>
  <si>
    <t>93Y</t>
  </si>
  <si>
    <t>97W</t>
  </si>
  <si>
    <t>98H</t>
  </si>
  <si>
    <t>104H</t>
  </si>
  <si>
    <t>104/102T</t>
  </si>
  <si>
    <t>107/105T</t>
  </si>
  <si>
    <t>109/107R</t>
  </si>
  <si>
    <t>Liste, sum</t>
  </si>
  <si>
    <t>MAX BONUS</t>
  </si>
  <si>
    <t>Netto kjøp over 500'</t>
  </si>
  <si>
    <t>Netto kjøp over 2 mill</t>
  </si>
  <si>
    <t>Netto kjøp over 3 mill</t>
  </si>
  <si>
    <t>Netto kjøp over 5 mill</t>
  </si>
  <si>
    <t>Netto kjøp over 1 mill</t>
  </si>
  <si>
    <t>Volum</t>
  </si>
  <si>
    <t>Tillegg</t>
  </si>
  <si>
    <t>TOTAL</t>
  </si>
  <si>
    <t>100 dekk</t>
  </si>
  <si>
    <t>1000 dekk</t>
  </si>
  <si>
    <t xml:space="preserve">            Continental</t>
  </si>
  <si>
    <t xml:space="preserve">                    Goodyear</t>
  </si>
  <si>
    <t xml:space="preserve">                   Nokian</t>
  </si>
  <si>
    <t xml:space="preserve">          Bridgestone</t>
  </si>
  <si>
    <t>300 dekk</t>
  </si>
  <si>
    <t>500 dekk</t>
  </si>
  <si>
    <t>Continental, max preordre:</t>
  </si>
  <si>
    <t>Goodyear, max preordre:</t>
  </si>
  <si>
    <t>Nokian, max preordre:</t>
  </si>
  <si>
    <t>Yokohama, max preordre:</t>
  </si>
  <si>
    <t>Netto kjøp over 50'</t>
  </si>
  <si>
    <t>Netto kjøp over 250'</t>
  </si>
  <si>
    <t>Netto kjøp over 750'</t>
  </si>
  <si>
    <t>Netto kjøp over 1 mill.</t>
  </si>
  <si>
    <t>EFFICIENTGRIP COMPACT</t>
  </si>
  <si>
    <t>EFFICIENTGRIP PERFORMANCE</t>
  </si>
  <si>
    <t>ContiVanContact 200</t>
  </si>
  <si>
    <t>DIN bonus</t>
  </si>
  <si>
    <t>preordre</t>
  </si>
  <si>
    <t>Kjedevolumbonus LIK årets volum</t>
  </si>
  <si>
    <t>Kjedebonus</t>
  </si>
  <si>
    <t>EGEN bonus</t>
  </si>
  <si>
    <t>per merke</t>
  </si>
  <si>
    <t>PÅ NETTO</t>
  </si>
  <si>
    <t>IPC</t>
  </si>
  <si>
    <t>MICHELIN</t>
  </si>
  <si>
    <t>ENERGY SAVER+</t>
  </si>
  <si>
    <t>PRIMACY 3</t>
  </si>
  <si>
    <t>LATITUDE CROSS Extra Load</t>
  </si>
  <si>
    <t>LATITUDE SPORT</t>
  </si>
  <si>
    <t>AGILIS+</t>
  </si>
  <si>
    <t>200 dekk</t>
  </si>
  <si>
    <t>HANKOOK</t>
  </si>
  <si>
    <t>KJEDEVOLUMBONUS</t>
  </si>
  <si>
    <t>Netto kjøp over 50.000</t>
  </si>
  <si>
    <t>Netto kjøp NOK 150.000</t>
  </si>
  <si>
    <t>Netto kjøp NOK 95 mill</t>
  </si>
  <si>
    <t xml:space="preserve">Bridgestone, max preordre: </t>
  </si>
  <si>
    <t>Yokohama (Starco)</t>
  </si>
  <si>
    <t>Supplering</t>
  </si>
  <si>
    <t>Netto kjøp over 75'</t>
  </si>
  <si>
    <t>Supplering UTEN preordre:</t>
  </si>
  <si>
    <t>Supplering MED preordre:</t>
  </si>
  <si>
    <t>Supplering ved preordre 300 dekk:</t>
  </si>
  <si>
    <t>Supplering ved preordre 1000 dekk:</t>
  </si>
  <si>
    <t>Alle som har tatt preordre 300 dekk</t>
  </si>
  <si>
    <t>Alle som har tatt preordre 500 dekk</t>
  </si>
  <si>
    <t>75.000 dekk på kjeden</t>
  </si>
  <si>
    <t>30.000 dekk på kjeden</t>
  </si>
  <si>
    <t>35.000 dekk på kjeden</t>
  </si>
  <si>
    <t>40.000 dekk på kjeden</t>
  </si>
  <si>
    <t>10.000 dekk på kjeden</t>
  </si>
  <si>
    <t>Netto kjøp NOK 500.000</t>
  </si>
  <si>
    <t>Netto kjøp NOK 1 mill</t>
  </si>
  <si>
    <t>Netto kjøp over 200'</t>
  </si>
  <si>
    <t>PremiumContact 6</t>
  </si>
  <si>
    <t>Nokian Hakka Black 2</t>
  </si>
  <si>
    <t>Michelin</t>
  </si>
  <si>
    <t>Preordre 200 dekk</t>
  </si>
  <si>
    <t>Michelin, max preordre:</t>
  </si>
  <si>
    <t>Supplering, med preordre 200 dekk per sesong:</t>
  </si>
  <si>
    <t>Michelin og BF</t>
  </si>
  <si>
    <t>Netto</t>
  </si>
  <si>
    <t>15.000 dekk på kjeden</t>
  </si>
  <si>
    <t>Pirelli</t>
  </si>
  <si>
    <t>PIRELLI</t>
  </si>
  <si>
    <t>235/35R19</t>
  </si>
  <si>
    <t>ContiEcoContact 6</t>
  </si>
  <si>
    <t>97Y</t>
  </si>
  <si>
    <t>Netto kjøp NOK 750.000</t>
  </si>
  <si>
    <t>Netto kjøp NOK 2,5 mill</t>
  </si>
  <si>
    <t>70.000 dekk på kjeden</t>
  </si>
  <si>
    <t>80.000 dekk på kjeden</t>
  </si>
  <si>
    <t>85.000 dekk på kjeden</t>
  </si>
  <si>
    <t>90.000 dekk på kjeden</t>
  </si>
  <si>
    <t>Alle som har tatt preordre 100 dekk</t>
  </si>
  <si>
    <t>Netto kjøp over 300'</t>
  </si>
  <si>
    <t>Pirelli, max preordre:</t>
  </si>
  <si>
    <t>48 dekk</t>
  </si>
  <si>
    <t>Supplering ved preordre 48 dekk:</t>
  </si>
  <si>
    <t>SAVA</t>
  </si>
  <si>
    <t>Netto kjøp NOK 300.000</t>
  </si>
  <si>
    <t>Netto kjøp NOK 4 mill</t>
  </si>
  <si>
    <t>Netto kjøp NOK 60 mill</t>
  </si>
  <si>
    <t>Netto kjøp NOK 70 mill</t>
  </si>
  <si>
    <t>Netto kjøp NOK 75 mill</t>
  </si>
  <si>
    <t>Netto kjøp NOK 85 mill</t>
  </si>
  <si>
    <t>1-150 dekk</t>
  </si>
  <si>
    <t>151-300 dekk</t>
  </si>
  <si>
    <t>301-500 dekk</t>
  </si>
  <si>
    <t>Over 500 dekk</t>
  </si>
  <si>
    <t>150.000 i år</t>
  </si>
  <si>
    <t>500.000 i år</t>
  </si>
  <si>
    <t>1 mill i år</t>
  </si>
  <si>
    <t>4 mill i år</t>
  </si>
  <si>
    <t>Supplering har egne skalaer</t>
  </si>
  <si>
    <t>EFFICIENTGRIP PERFORMANCE 2</t>
  </si>
  <si>
    <t>Point S Summer</t>
  </si>
  <si>
    <t>Hankook</t>
  </si>
  <si>
    <t>101Y</t>
  </si>
  <si>
    <t>96Y</t>
  </si>
  <si>
    <t>POINT S SUMMER</t>
  </si>
  <si>
    <t>Nokian Hakka Green 3</t>
  </si>
  <si>
    <t>Nokian Hakka Van</t>
  </si>
  <si>
    <t>EFFICIENTGRIP CARGO 2</t>
  </si>
  <si>
    <t>NDI- Hankook</t>
  </si>
  <si>
    <t>Netto kjøp 0-250'</t>
  </si>
  <si>
    <t>Netto kjøp 250' - 400'</t>
  </si>
  <si>
    <t>Netto kjøp 400' - 600'</t>
  </si>
  <si>
    <t>Netto kjøp 600' - 700'</t>
  </si>
  <si>
    <t>Netto kjøp over 700'</t>
  </si>
  <si>
    <t>Vekstbonus 100' - 150':</t>
  </si>
  <si>
    <t>Vekstbonus 150' -250':</t>
  </si>
  <si>
    <t>Vekstbonus 250' -300':</t>
  </si>
  <si>
    <t>Vekstbonus 300' -400':</t>
  </si>
  <si>
    <t>Vekstbonus over 400':</t>
  </si>
  <si>
    <t>60.000 dekk på kjeden</t>
  </si>
  <si>
    <t>MAX BONUS INK vekstbonus</t>
  </si>
  <si>
    <t>Supplering ved preordre 500 dekk:</t>
  </si>
  <si>
    <t>HANKOOK (NDI)</t>
  </si>
  <si>
    <t>250 dekk</t>
  </si>
  <si>
    <t>Supplering:</t>
  </si>
  <si>
    <t>Hankook, max preordre:</t>
  </si>
  <si>
    <t>Netto kjøp over 1,5 mill.</t>
  </si>
  <si>
    <t>Netto kjøp over 1,5 mill</t>
  </si>
  <si>
    <t>MAX BONUS*</t>
  </si>
  <si>
    <t>Nokian Hakka Blue 3</t>
  </si>
  <si>
    <t>EAGLE F1 ASYMMETRIC 6</t>
  </si>
  <si>
    <t>NB: Vekstbonusen utbetales på VEKSTEN din,</t>
  </si>
  <si>
    <t>Starco- Yokohama, Pirelli mm</t>
  </si>
  <si>
    <t>SportContact 7</t>
  </si>
  <si>
    <t>ContiVanContact 100</t>
  </si>
  <si>
    <t>ContiVanContact Eco</t>
  </si>
  <si>
    <t>&gt;48-299dekk</t>
  </si>
  <si>
    <t>&gt;300 dekk</t>
  </si>
  <si>
    <t>&gt;  400 dekk</t>
  </si>
  <si>
    <t>&gt;  500 dekk</t>
  </si>
  <si>
    <t>&gt;  600 dekk</t>
  </si>
  <si>
    <t>&gt; 750 dekk</t>
  </si>
  <si>
    <t>&gt; 1000 dekk</t>
  </si>
  <si>
    <t>48-299 dekk</t>
  </si>
  <si>
    <t>&gt; 300 dekk</t>
  </si>
  <si>
    <t>&gt; 400 dekk</t>
  </si>
  <si>
    <t>&gt; 500 dekk</t>
  </si>
  <si>
    <t>&gt; 600 dekk</t>
  </si>
  <si>
    <t>5.000 dekk på kjeden</t>
  </si>
  <si>
    <t>7.500 dekk på kjeden</t>
  </si>
  <si>
    <t>-</t>
  </si>
  <si>
    <t>Listepris 22 dim</t>
  </si>
  <si>
    <t>Netnet</t>
  </si>
  <si>
    <t>22 dim</t>
  </si>
  <si>
    <t>Utpriser</t>
  </si>
  <si>
    <t>DEKNINGSBIDRAG</t>
  </si>
  <si>
    <t>Point S Summer, max preordre:</t>
  </si>
  <si>
    <t>DS: Egen avtale</t>
  </si>
  <si>
    <t>Samme rabatt på supplering som oppnådd på preordre</t>
  </si>
  <si>
    <t>* Kommer bonusoverskudd i tillegg fra 2022</t>
  </si>
  <si>
    <t>Netto kjøp NOK 100 mill</t>
  </si>
  <si>
    <t>Netto kjøp NOK 105 mill</t>
  </si>
  <si>
    <t>Netto kjøp NOK 110 mill</t>
  </si>
  <si>
    <t>Netto kjøp NOK 115 mill</t>
  </si>
  <si>
    <t>nivå</t>
  </si>
  <si>
    <t>Fakturarabatt</t>
  </si>
  <si>
    <t>KRONEBIDRAG nivå</t>
  </si>
  <si>
    <t>Conti x faktor</t>
  </si>
  <si>
    <t>Samme rabatt på supplering som preordre når felles volum er oppnådd</t>
  </si>
  <si>
    <t>Varekjøp NOK 60 mill på kjeden</t>
  </si>
  <si>
    <t>45.000 dekk på kjeden</t>
  </si>
  <si>
    <t>50.000 dekk på kjeden</t>
  </si>
  <si>
    <t>55.000 dekk på kjeden</t>
  </si>
  <si>
    <t>NOK 20 per dekk</t>
  </si>
  <si>
    <t>Varekjøp person og vare 20 mill</t>
  </si>
  <si>
    <t>Varekjøp person og vare 25 mill</t>
  </si>
  <si>
    <t>Varekjøp person og vare 30 mill</t>
  </si>
  <si>
    <t>Varekjøp person og vare 40 mill</t>
  </si>
  <si>
    <t>MAX BONUS, ink garanti*</t>
  </si>
  <si>
    <t>KRONER</t>
  </si>
  <si>
    <t>alt ink</t>
  </si>
  <si>
    <t>Total rabatt</t>
  </si>
  <si>
    <t>Conti 40% DB</t>
  </si>
  <si>
    <t>Goodyear*</t>
  </si>
  <si>
    <t>65.000 dekk på kjeden</t>
  </si>
  <si>
    <t>PREORDRETILBUD, Sommer 2023</t>
  </si>
  <si>
    <t>PIRELLI (Starco)</t>
  </si>
  <si>
    <t>BONUSTABELLER 2023, person- og varebildekk</t>
  </si>
  <si>
    <t>* Kommer bonusoverskudd i tillegg- var 0,4% i 2022</t>
  </si>
  <si>
    <t>* Kommer bonusoverskudd i tillegg- var 1,3% i 2022</t>
  </si>
  <si>
    <t>beregnes fra 2021-kjøp</t>
  </si>
  <si>
    <t>UHP-dekk</t>
  </si>
  <si>
    <t>SUV-dekk</t>
  </si>
  <si>
    <t>UltraContact</t>
  </si>
  <si>
    <t>ContiEcoContact 5</t>
  </si>
  <si>
    <t>95H</t>
  </si>
  <si>
    <t>98Y</t>
  </si>
  <si>
    <t>225/45R18</t>
  </si>
  <si>
    <t>95Y</t>
  </si>
  <si>
    <t>245/45R19</t>
  </si>
  <si>
    <t>102V</t>
  </si>
  <si>
    <t>4x4 Contact</t>
  </si>
  <si>
    <t>235/55R18</t>
  </si>
  <si>
    <t>100H</t>
  </si>
  <si>
    <t>225/55R18</t>
  </si>
  <si>
    <t>98V</t>
  </si>
  <si>
    <t>EFFICIENTGRIP COMPACT 2</t>
  </si>
  <si>
    <t>EFFICIENTGRIP SUV</t>
  </si>
  <si>
    <t>EFFICIENTGRIP SUV 2</t>
  </si>
  <si>
    <t>EAGLE F1 ASYMMETRIC 5</t>
  </si>
  <si>
    <t>Nokian Hakka Blue 3 SUV</t>
  </si>
  <si>
    <t>T005</t>
  </si>
  <si>
    <t>R660</t>
  </si>
  <si>
    <t>K435 Kinergy Eco 2</t>
  </si>
  <si>
    <t>K125 Ventus Prime 3</t>
  </si>
  <si>
    <t>K125 Ventus Prime 4</t>
  </si>
  <si>
    <t>K125 Ventus S1 evo 3</t>
  </si>
  <si>
    <t>K117 Ventus S1 evo 2</t>
  </si>
  <si>
    <t>K127 Ventus S1 evo 3</t>
  </si>
  <si>
    <t>RA33 Dynapro</t>
  </si>
  <si>
    <t>K125A Venture Prime 3</t>
  </si>
  <si>
    <t>RA18 Vantra LT</t>
  </si>
  <si>
    <t>ESTIMERT</t>
  </si>
  <si>
    <t>Point S Summer VAN</t>
  </si>
  <si>
    <t>Cinturato P1</t>
  </si>
  <si>
    <t>Cinturato P7</t>
  </si>
  <si>
    <t>P-Zero</t>
  </si>
  <si>
    <t>Powergy</t>
  </si>
  <si>
    <t>Scorpion Verde</t>
  </si>
  <si>
    <t>Carrier</t>
  </si>
  <si>
    <t>Primacy 4</t>
  </si>
  <si>
    <t>ENERGY SAVER</t>
  </si>
  <si>
    <t>PRIMACY 4+</t>
  </si>
  <si>
    <t>PRIMACY 4</t>
  </si>
  <si>
    <t>Pilot Sport 4</t>
  </si>
  <si>
    <t>Latitude Cross</t>
  </si>
  <si>
    <t>Latitude Sport 3</t>
  </si>
  <si>
    <t>Cross Climate 2</t>
  </si>
  <si>
    <t>AGILIS 3</t>
  </si>
  <si>
    <t>BluEarth ES 32</t>
  </si>
  <si>
    <t>Advan Sport V105</t>
  </si>
  <si>
    <t>Advan Sport V107</t>
  </si>
  <si>
    <t>Blue Earth GT AE51</t>
  </si>
  <si>
    <t>Geolandar CV</t>
  </si>
  <si>
    <t>BluEarth Van RY 55</t>
  </si>
  <si>
    <t xml:space="preserve">                             27 dimensjoner, preorderpriser</t>
  </si>
  <si>
    <t>NOK 1 mill kjøp fra hver lev.</t>
  </si>
  <si>
    <t>NOK 20 per dekk på preordre, utgjør ca. 2% på netto</t>
  </si>
  <si>
    <t>Varekjøp person og vare 45 mill</t>
  </si>
  <si>
    <t>Varekjøp person og vare 55 mill</t>
  </si>
  <si>
    <t>Varekjøp person og vare 70 mill</t>
  </si>
  <si>
    <t>* Kommer bonusoverskudd i tillegg- var 1% i 2022</t>
  </si>
  <si>
    <t>GARANTERT kjedebonus*</t>
  </si>
  <si>
    <t>25.000 dekk på kjeden</t>
  </si>
  <si>
    <t>Operer i realiteten kun med NETTOPRISER i 2023</t>
  </si>
  <si>
    <t>Nokian*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</si>
</sst>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\ %"/>
    <numFmt numFmtId="168" formatCode="_(&quot;€&quot;* #,##0.00_);_(&quot;€&quot;* \(#,##0.00\);_(&quot;€&quot;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 &quot;kr&quot;\ * #,##0.00_ ;_ &quot;kr&quot;\ * \-#,##0.00_ ;_ &quot;kr&quot;\ * &quot;-&quot;??_ ;_ @_ "/>
    <numFmt numFmtId="172" formatCode="#,##0.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name val="Tahom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8"/>
      <name val="Tahoma"/>
      <family val="2"/>
    </font>
    <font>
      <u/>
      <sz val="10"/>
      <color theme="10"/>
      <name val="Tahoma"/>
      <family val="2"/>
    </font>
    <font>
      <u/>
      <sz val="11"/>
      <color rgb="FF0000FF"/>
      <name val="Calibri"/>
      <family val="2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6FF3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7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21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5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1" fillId="29" borderId="32" applyNumberFormat="0" applyFont="0" applyAlignment="0" applyProtection="0"/>
    <xf numFmtId="0" fontId="33" fillId="30" borderId="33" applyNumberFormat="0" applyAlignment="0" applyProtection="0"/>
    <xf numFmtId="0" fontId="34" fillId="17" borderId="0" applyNumberFormat="0" applyBorder="0" applyAlignment="0" applyProtection="0"/>
    <xf numFmtId="0" fontId="33" fillId="30" borderId="33" applyNumberFormat="0" applyAlignment="0" applyProtection="0"/>
    <xf numFmtId="0" fontId="35" fillId="0" borderId="34" applyNumberFormat="0" applyFill="0" applyAlignment="0" applyProtection="0"/>
    <xf numFmtId="0" fontId="36" fillId="31" borderId="35" applyNumberFormat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7" fillId="16" borderId="0" applyNumberFormat="0" applyBorder="0" applyAlignment="0" applyProtection="0"/>
    <xf numFmtId="168" fontId="38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5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20" borderId="33" applyNumberFormat="0" applyAlignment="0" applyProtection="0"/>
    <xf numFmtId="0" fontId="40" fillId="20" borderId="33" applyNumberFormat="0" applyAlignment="0" applyProtection="0"/>
    <xf numFmtId="0" fontId="36" fillId="31" borderId="35" applyNumberFormat="0" applyAlignment="0" applyProtection="0"/>
    <xf numFmtId="0" fontId="35" fillId="0" borderId="34" applyNumberFormat="0" applyFill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8" fillId="0" borderId="0"/>
    <xf numFmtId="0" fontId="38" fillId="29" borderId="32" applyNumberFormat="0" applyFont="0" applyAlignment="0" applyProtection="0"/>
    <xf numFmtId="0" fontId="42" fillId="30" borderId="36" applyNumberFormat="0" applyAlignment="0" applyProtection="0"/>
    <xf numFmtId="9" fontId="2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7" applyNumberFormat="0" applyFill="0" applyAlignment="0" applyProtection="0"/>
    <xf numFmtId="0" fontId="45" fillId="0" borderId="38" applyNumberFormat="0" applyFill="0" applyAlignment="0" applyProtection="0"/>
    <xf numFmtId="0" fontId="46" fillId="0" borderId="3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40" applyNumberFormat="0" applyFill="0" applyAlignment="0" applyProtection="0"/>
    <xf numFmtId="0" fontId="4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37" applyNumberFormat="0" applyFill="0" applyAlignment="0" applyProtection="0"/>
    <xf numFmtId="0" fontId="45" fillId="0" borderId="38" applyNumberFormat="0" applyFill="0" applyAlignment="0" applyProtection="0"/>
    <xf numFmtId="0" fontId="46" fillId="0" borderId="39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40" applyNumberFormat="0" applyFill="0" applyAlignment="0" applyProtection="0"/>
    <xf numFmtId="0" fontId="42" fillId="30" borderId="36" applyNumberFormat="0" applyAlignment="0" applyProtection="0"/>
    <xf numFmtId="0" fontId="37" fillId="16" borderId="0" applyNumberFormat="0" applyBorder="0" applyAlignment="0" applyProtection="0"/>
    <xf numFmtId="0" fontId="34" fillId="17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38" borderId="32">
      <alignment vertical="center"/>
    </xf>
    <xf numFmtId="169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>
      <alignment vertical="center"/>
    </xf>
    <xf numFmtId="0" fontId="13" fillId="0" borderId="0" applyNumberFormat="0" applyFill="0" applyBorder="0" applyAlignment="0" applyProtection="0"/>
    <xf numFmtId="0" fontId="29" fillId="0" borderId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 applyNumberFormat="0" applyFill="0" applyBorder="0" applyAlignment="0" applyProtection="0">
      <alignment vertical="center"/>
    </xf>
    <xf numFmtId="0" fontId="1" fillId="0" borderId="0"/>
    <xf numFmtId="0" fontId="52" fillId="0" borderId="0"/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12">
    <xf numFmtId="0" fontId="0" fillId="0" borderId="0" xfId="0"/>
    <xf numFmtId="0" fontId="4" fillId="0" borderId="1" xfId="0" applyFont="1" applyBorder="1"/>
    <xf numFmtId="10" fontId="4" fillId="0" borderId="1" xfId="0" applyNumberFormat="1" applyFont="1" applyBorder="1"/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/>
    <xf numFmtId="165" fontId="0" fillId="0" borderId="5" xfId="1" applyNumberFormat="1" applyFont="1" applyBorder="1"/>
    <xf numFmtId="0" fontId="3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5" borderId="5" xfId="0" applyFont="1" applyFill="1" applyBorder="1"/>
    <xf numFmtId="0" fontId="9" fillId="8" borderId="5" xfId="0" applyFont="1" applyFill="1" applyBorder="1"/>
    <xf numFmtId="0" fontId="10" fillId="6" borderId="6" xfId="0" applyFont="1" applyFill="1" applyBorder="1"/>
    <xf numFmtId="0" fontId="2" fillId="6" borderId="7" xfId="0" applyFont="1" applyFill="1" applyBorder="1"/>
    <xf numFmtId="0" fontId="2" fillId="6" borderId="10" xfId="0" applyFont="1" applyFill="1" applyBorder="1"/>
    <xf numFmtId="0" fontId="8" fillId="6" borderId="5" xfId="0" applyFont="1" applyFill="1" applyBorder="1"/>
    <xf numFmtId="0" fontId="8" fillId="0" borderId="0" xfId="0" applyFont="1"/>
    <xf numFmtId="166" fontId="8" fillId="9" borderId="5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10" fillId="6" borderId="9" xfId="0" applyFont="1" applyFill="1" applyBorder="1"/>
    <xf numFmtId="165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11" fillId="3" borderId="5" xfId="0" applyFont="1" applyFill="1" applyBorder="1"/>
    <xf numFmtId="0" fontId="0" fillId="11" borderId="5" xfId="0" applyFill="1" applyBorder="1"/>
    <xf numFmtId="0" fontId="0" fillId="11" borderId="5" xfId="0" applyFill="1" applyBorder="1" applyAlignment="1">
      <alignment horizontal="center"/>
    </xf>
    <xf numFmtId="0" fontId="0" fillId="11" borderId="5" xfId="0" applyFill="1" applyBorder="1" applyAlignment="1">
      <alignment horizontal="left"/>
    </xf>
    <xf numFmtId="3" fontId="0" fillId="0" borderId="5" xfId="0" applyNumberFormat="1" applyBorder="1"/>
    <xf numFmtId="166" fontId="0" fillId="0" borderId="5" xfId="0" applyNumberFormat="1" applyBorder="1" applyAlignment="1">
      <alignment horizontal="center"/>
    </xf>
    <xf numFmtId="1" fontId="0" fillId="0" borderId="0" xfId="0" applyNumberForma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10" fillId="7" borderId="0" xfId="0" applyFont="1" applyFill="1"/>
    <xf numFmtId="0" fontId="11" fillId="3" borderId="0" xfId="0" applyFont="1" applyFill="1"/>
    <xf numFmtId="9" fontId="0" fillId="0" borderId="5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8" fillId="5" borderId="14" xfId="0" applyFont="1" applyFill="1" applyBorder="1"/>
    <xf numFmtId="0" fontId="8" fillId="5" borderId="15" xfId="0" applyFont="1" applyFill="1" applyBorder="1"/>
    <xf numFmtId="0" fontId="9" fillId="8" borderId="14" xfId="0" applyFont="1" applyFill="1" applyBorder="1"/>
    <xf numFmtId="0" fontId="9" fillId="8" borderId="15" xfId="0" applyFont="1" applyFill="1" applyBorder="1"/>
    <xf numFmtId="0" fontId="8" fillId="6" borderId="14" xfId="0" applyFont="1" applyFill="1" applyBorder="1"/>
    <xf numFmtId="0" fontId="8" fillId="6" borderId="15" xfId="0" applyFont="1" applyFill="1" applyBorder="1"/>
    <xf numFmtId="0" fontId="14" fillId="0" borderId="0" xfId="0" applyFont="1"/>
    <xf numFmtId="0" fontId="8" fillId="6" borderId="16" xfId="0" applyFont="1" applyFill="1" applyBorder="1"/>
    <xf numFmtId="0" fontId="8" fillId="5" borderId="16" xfId="0" applyFont="1" applyFill="1" applyBorder="1"/>
    <xf numFmtId="0" fontId="9" fillId="8" borderId="16" xfId="0" applyFont="1" applyFill="1" applyBorder="1"/>
    <xf numFmtId="10" fontId="0" fillId="0" borderId="0" xfId="0" applyNumberFormat="1" applyAlignment="1">
      <alignment horizontal="center"/>
    </xf>
    <xf numFmtId="0" fontId="15" fillId="0" borderId="5" xfId="0" applyFont="1" applyBorder="1"/>
    <xf numFmtId="167" fontId="0" fillId="0" borderId="5" xfId="0" applyNumberFormat="1" applyBorder="1" applyAlignment="1">
      <alignment horizontal="center"/>
    </xf>
    <xf numFmtId="0" fontId="16" fillId="5" borderId="14" xfId="0" applyFont="1" applyFill="1" applyBorder="1"/>
    <xf numFmtId="0" fontId="16" fillId="5" borderId="16" xfId="0" applyFont="1" applyFill="1" applyBorder="1"/>
    <xf numFmtId="0" fontId="18" fillId="8" borderId="16" xfId="0" applyFont="1" applyFill="1" applyBorder="1"/>
    <xf numFmtId="0" fontId="19" fillId="7" borderId="0" xfId="0" applyFont="1" applyFill="1"/>
    <xf numFmtId="0" fontId="20" fillId="3" borderId="0" xfId="0" applyFont="1" applyFill="1"/>
    <xf numFmtId="0" fontId="16" fillId="6" borderId="14" xfId="0" applyFont="1" applyFill="1" applyBorder="1"/>
    <xf numFmtId="0" fontId="16" fillId="6" borderId="16" xfId="0" applyFont="1" applyFill="1" applyBorder="1"/>
    <xf numFmtId="3" fontId="0" fillId="0" borderId="5" xfId="0" applyNumberFormat="1" applyBorder="1" applyAlignment="1">
      <alignment horizontal="center"/>
    </xf>
    <xf numFmtId="166" fontId="8" fillId="9" borderId="5" xfId="0" applyNumberFormat="1" applyFont="1" applyFill="1" applyBorder="1" applyAlignment="1">
      <alignment horizontal="left"/>
    </xf>
    <xf numFmtId="9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6" fontId="8" fillId="9" borderId="17" xfId="0" applyNumberFormat="1" applyFont="1" applyFill="1" applyBorder="1" applyAlignment="1">
      <alignment horizontal="left"/>
    </xf>
    <xf numFmtId="0" fontId="0" fillId="5" borderId="0" xfId="0" applyFill="1"/>
    <xf numFmtId="166" fontId="8" fillId="9" borderId="18" xfId="0" applyNumberFormat="1" applyFont="1" applyFill="1" applyBorder="1" applyAlignment="1">
      <alignment horizontal="left"/>
    </xf>
    <xf numFmtId="3" fontId="0" fillId="0" borderId="0" xfId="0" applyNumberFormat="1"/>
    <xf numFmtId="0" fontId="9" fillId="10" borderId="5" xfId="0" applyFont="1" applyFill="1" applyBorder="1"/>
    <xf numFmtId="165" fontId="0" fillId="0" borderId="0" xfId="0" applyNumberFormat="1"/>
    <xf numFmtId="0" fontId="0" fillId="0" borderId="5" xfId="0" applyBorder="1" applyAlignment="1">
      <alignment horizontal="center" vertical="center"/>
    </xf>
    <xf numFmtId="0" fontId="17" fillId="0" borderId="0" xfId="0" applyFont="1"/>
    <xf numFmtId="166" fontId="8" fillId="0" borderId="0" xfId="0" applyNumberFormat="1" applyFont="1" applyAlignment="1">
      <alignment horizontal="left"/>
    </xf>
    <xf numFmtId="0" fontId="3" fillId="0" borderId="0" xfId="0" applyFont="1"/>
    <xf numFmtId="0" fontId="21" fillId="0" borderId="0" xfId="0" applyFont="1"/>
    <xf numFmtId="0" fontId="8" fillId="2" borderId="5" xfId="0" applyFont="1" applyFill="1" applyBorder="1"/>
    <xf numFmtId="0" fontId="18" fillId="8" borderId="14" xfId="0" applyFont="1" applyFill="1" applyBorder="1"/>
    <xf numFmtId="167" fontId="18" fillId="8" borderId="15" xfId="0" applyNumberFormat="1" applyFont="1" applyFill="1" applyBorder="1" applyAlignment="1">
      <alignment horizontal="center"/>
    </xf>
    <xf numFmtId="167" fontId="16" fillId="5" borderId="15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0" fontId="0" fillId="0" borderId="22" xfId="0" applyNumberFormat="1" applyBorder="1" applyAlignment="1">
      <alignment horizontal="center"/>
    </xf>
    <xf numFmtId="0" fontId="0" fillId="9" borderId="20" xfId="0" applyFill="1" applyBorder="1"/>
    <xf numFmtId="0" fontId="0" fillId="0" borderId="20" xfId="0" applyBorder="1" applyAlignment="1">
      <alignment horizontal="center"/>
    </xf>
    <xf numFmtId="0" fontId="3" fillId="9" borderId="19" xfId="0" applyFont="1" applyFill="1" applyBorder="1"/>
    <xf numFmtId="0" fontId="0" fillId="9" borderId="20" xfId="0" applyFill="1" applyBorder="1" applyAlignment="1">
      <alignment horizontal="center"/>
    </xf>
    <xf numFmtId="0" fontId="3" fillId="0" borderId="23" xfId="0" applyFont="1" applyBorder="1"/>
    <xf numFmtId="10" fontId="3" fillId="0" borderId="24" xfId="0" applyNumberFormat="1" applyFont="1" applyBorder="1" applyAlignment="1">
      <alignment horizontal="center"/>
    </xf>
    <xf numFmtId="0" fontId="10" fillId="7" borderId="6" xfId="0" applyFont="1" applyFill="1" applyBorder="1"/>
    <xf numFmtId="0" fontId="10" fillId="7" borderId="8" xfId="0" applyFont="1" applyFill="1" applyBorder="1"/>
    <xf numFmtId="0" fontId="11" fillId="3" borderId="6" xfId="0" applyFont="1" applyFill="1" applyBorder="1"/>
    <xf numFmtId="0" fontId="11" fillId="3" borderId="8" xfId="0" applyFont="1" applyFill="1" applyBorder="1"/>
    <xf numFmtId="0" fontId="10" fillId="6" borderId="14" xfId="0" applyFont="1" applyFill="1" applyBorder="1"/>
    <xf numFmtId="0" fontId="23" fillId="12" borderId="14" xfId="0" applyFont="1" applyFill="1" applyBorder="1"/>
    <xf numFmtId="0" fontId="23" fillId="12" borderId="16" xfId="0" applyFont="1" applyFill="1" applyBorder="1"/>
    <xf numFmtId="0" fontId="23" fillId="12" borderId="15" xfId="0" applyFont="1" applyFill="1" applyBorder="1"/>
    <xf numFmtId="0" fontId="24" fillId="12" borderId="14" xfId="0" applyFont="1" applyFill="1" applyBorder="1"/>
    <xf numFmtId="0" fontId="24" fillId="12" borderId="16" xfId="0" applyFont="1" applyFill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 vertical="center"/>
    </xf>
    <xf numFmtId="9" fontId="0" fillId="5" borderId="5" xfId="0" applyNumberFormat="1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9" fontId="19" fillId="7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6" borderId="7" xfId="0" applyFont="1" applyFill="1" applyBorder="1"/>
    <xf numFmtId="0" fontId="3" fillId="6" borderId="8" xfId="0" applyFont="1" applyFill="1" applyBorder="1"/>
    <xf numFmtId="0" fontId="3" fillId="6" borderId="10" xfId="0" applyFont="1" applyFill="1" applyBorder="1"/>
    <xf numFmtId="0" fontId="3" fillId="6" borderId="11" xfId="0" applyFont="1" applyFill="1" applyBorder="1"/>
    <xf numFmtId="0" fontId="26" fillId="0" borderId="0" xfId="2" applyFont="1"/>
    <xf numFmtId="0" fontId="3" fillId="10" borderId="0" xfId="0" applyFont="1" applyFill="1"/>
    <xf numFmtId="0" fontId="8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7" fontId="8" fillId="0" borderId="5" xfId="0" applyNumberFormat="1" applyFont="1" applyBorder="1" applyAlignment="1">
      <alignment horizontal="center"/>
    </xf>
    <xf numFmtId="167" fontId="8" fillId="2" borderId="5" xfId="0" applyNumberFormat="1" applyFont="1" applyFill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9" fontId="0" fillId="0" borderId="5" xfId="0" quotePrefix="1" applyNumberFormat="1" applyBorder="1" applyAlignment="1">
      <alignment horizontal="center"/>
    </xf>
    <xf numFmtId="0" fontId="25" fillId="0" borderId="5" xfId="0" applyFont="1" applyBorder="1"/>
    <xf numFmtId="0" fontId="3" fillId="0" borderId="5" xfId="0" applyFont="1" applyBorder="1"/>
    <xf numFmtId="0" fontId="10" fillId="3" borderId="5" xfId="0" applyFont="1" applyFill="1" applyBorder="1"/>
    <xf numFmtId="0" fontId="8" fillId="12" borderId="5" xfId="0" applyFont="1" applyFill="1" applyBorder="1"/>
    <xf numFmtId="0" fontId="0" fillId="2" borderId="3" xfId="0" applyFill="1" applyBorder="1"/>
    <xf numFmtId="10" fontId="0" fillId="2" borderId="4" xfId="0" applyNumberFormat="1" applyFill="1" applyBorder="1" applyAlignment="1">
      <alignment horizontal="center"/>
    </xf>
    <xf numFmtId="0" fontId="3" fillId="2" borderId="2" xfId="0" applyFont="1" applyFill="1" applyBorder="1"/>
    <xf numFmtId="167" fontId="16" fillId="6" borderId="15" xfId="0" applyNumberFormat="1" applyFont="1" applyFill="1" applyBorder="1" applyAlignment="1">
      <alignment horizontal="center"/>
    </xf>
    <xf numFmtId="10" fontId="20" fillId="3" borderId="0" xfId="0" applyNumberFormat="1" applyFont="1" applyFill="1" applyAlignment="1">
      <alignment horizontal="center"/>
    </xf>
    <xf numFmtId="0" fontId="23" fillId="2" borderId="14" xfId="0" applyFont="1" applyFill="1" applyBorder="1"/>
    <xf numFmtId="0" fontId="23" fillId="2" borderId="16" xfId="0" applyFont="1" applyFill="1" applyBorder="1"/>
    <xf numFmtId="0" fontId="23" fillId="2" borderId="15" xfId="0" applyFont="1" applyFill="1" applyBorder="1"/>
    <xf numFmtId="0" fontId="24" fillId="2" borderId="14" xfId="0" applyFont="1" applyFill="1" applyBorder="1"/>
    <xf numFmtId="0" fontId="24" fillId="2" borderId="16" xfId="0" applyFont="1" applyFill="1" applyBorder="1"/>
    <xf numFmtId="167" fontId="24" fillId="2" borderId="15" xfId="0" applyNumberFormat="1" applyFont="1" applyFill="1" applyBorder="1" applyAlignment="1">
      <alignment horizontal="center"/>
    </xf>
    <xf numFmtId="167" fontId="24" fillId="12" borderId="15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23" fillId="13" borderId="5" xfId="0" applyFont="1" applyFill="1" applyBorder="1"/>
    <xf numFmtId="165" fontId="0" fillId="0" borderId="4" xfId="1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9" fillId="0" borderId="0" xfId="0" applyFont="1"/>
    <xf numFmtId="0" fontId="10" fillId="3" borderId="27" xfId="0" applyFont="1" applyFill="1" applyBorder="1"/>
    <xf numFmtId="0" fontId="27" fillId="3" borderId="28" xfId="0" applyFont="1" applyFill="1" applyBorder="1"/>
    <xf numFmtId="9" fontId="0" fillId="0" borderId="22" xfId="0" applyNumberFormat="1" applyBorder="1" applyAlignment="1">
      <alignment horizontal="center"/>
    </xf>
    <xf numFmtId="0" fontId="0" fillId="0" borderId="22" xfId="0" applyBorder="1"/>
    <xf numFmtId="0" fontId="3" fillId="0" borderId="29" xfId="0" applyFont="1" applyBorder="1"/>
    <xf numFmtId="0" fontId="10" fillId="3" borderId="14" xfId="0" applyFont="1" applyFill="1" applyBorder="1"/>
    <xf numFmtId="0" fontId="10" fillId="3" borderId="16" xfId="0" applyFont="1" applyFill="1" applyBorder="1"/>
    <xf numFmtId="0" fontId="10" fillId="3" borderId="15" xfId="0" applyFont="1" applyFill="1" applyBorder="1"/>
    <xf numFmtId="167" fontId="0" fillId="5" borderId="5" xfId="0" applyNumberForma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quotePrefix="1" applyBorder="1" applyAlignment="1">
      <alignment horizontal="center"/>
    </xf>
    <xf numFmtId="10" fontId="0" fillId="0" borderId="5" xfId="0" quotePrefix="1" applyNumberFormat="1" applyBorder="1" applyAlignment="1">
      <alignment horizontal="center"/>
    </xf>
    <xf numFmtId="0" fontId="3" fillId="0" borderId="30" xfId="0" applyFont="1" applyBorder="1"/>
    <xf numFmtId="10" fontId="3" fillId="0" borderId="31" xfId="0" applyNumberFormat="1" applyFont="1" applyBorder="1" applyAlignment="1">
      <alignment horizontal="center"/>
    </xf>
    <xf numFmtId="0" fontId="3" fillId="0" borderId="14" xfId="0" quotePrefix="1" applyFont="1" applyBorder="1"/>
    <xf numFmtId="0" fontId="3" fillId="0" borderId="15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3" fillId="0" borderId="19" xfId="0" applyFont="1" applyBorder="1"/>
    <xf numFmtId="167" fontId="19" fillId="7" borderId="0" xfId="0" applyNumberFormat="1" applyFont="1" applyFill="1" applyAlignment="1">
      <alignment horizontal="center"/>
    </xf>
    <xf numFmtId="10" fontId="4" fillId="9" borderId="1" xfId="0" applyNumberFormat="1" applyFont="1" applyFill="1" applyBorder="1"/>
    <xf numFmtId="0" fontId="16" fillId="6" borderId="9" xfId="0" applyFont="1" applyFill="1" applyBorder="1"/>
    <xf numFmtId="0" fontId="16" fillId="6" borderId="10" xfId="0" applyFont="1" applyFill="1" applyBorder="1"/>
    <xf numFmtId="167" fontId="16" fillId="6" borderId="11" xfId="0" applyNumberFormat="1" applyFont="1" applyFill="1" applyBorder="1"/>
    <xf numFmtId="0" fontId="28" fillId="0" borderId="5" xfId="0" applyFont="1" applyBorder="1" applyAlignment="1">
      <alignment vertical="center" wrapText="1"/>
    </xf>
    <xf numFmtId="10" fontId="54" fillId="37" borderId="5" xfId="106" applyNumberFormat="1" applyFont="1" applyFill="1" applyBorder="1" applyAlignment="1">
      <alignment horizontal="center" vertical="center" wrapText="1"/>
    </xf>
    <xf numFmtId="0" fontId="54" fillId="37" borderId="5" xfId="106" applyFont="1" applyFill="1" applyBorder="1" applyAlignment="1">
      <alignment horizontal="right" vertical="center" wrapText="1"/>
    </xf>
    <xf numFmtId="167" fontId="8" fillId="5" borderId="5" xfId="0" applyNumberFormat="1" applyFont="1" applyFill="1" applyBorder="1" applyAlignment="1">
      <alignment horizontal="center"/>
    </xf>
    <xf numFmtId="9" fontId="28" fillId="5" borderId="5" xfId="0" applyNumberFormat="1" applyFont="1" applyFill="1" applyBorder="1" applyAlignment="1">
      <alignment horizontal="center" vertical="center" wrapText="1"/>
    </xf>
    <xf numFmtId="10" fontId="28" fillId="5" borderId="5" xfId="0" applyNumberFormat="1" applyFont="1" applyFill="1" applyBorder="1" applyAlignment="1">
      <alignment horizontal="center" vertical="center" wrapText="1"/>
    </xf>
    <xf numFmtId="0" fontId="0" fillId="0" borderId="41" xfId="0" applyBorder="1"/>
    <xf numFmtId="10" fontId="0" fillId="0" borderId="42" xfId="0" applyNumberFormat="1" applyBorder="1" applyAlignment="1">
      <alignment horizontal="center"/>
    </xf>
    <xf numFmtId="0" fontId="55" fillId="0" borderId="0" xfId="0" applyFont="1" applyAlignment="1">
      <alignment horizontal="center"/>
    </xf>
    <xf numFmtId="3" fontId="55" fillId="0" borderId="0" xfId="0" applyNumberFormat="1" applyFont="1" applyAlignment="1">
      <alignment horizontal="center"/>
    </xf>
    <xf numFmtId="166" fontId="55" fillId="0" borderId="0" xfId="0" applyNumberFormat="1" applyFont="1" applyAlignment="1">
      <alignment horizontal="center"/>
    </xf>
    <xf numFmtId="0" fontId="55" fillId="0" borderId="5" xfId="0" applyFont="1" applyBorder="1" applyAlignment="1">
      <alignment horizontal="center"/>
    </xf>
    <xf numFmtId="0" fontId="55" fillId="0" borderId="5" xfId="0" applyFont="1" applyBorder="1"/>
    <xf numFmtId="3" fontId="55" fillId="0" borderId="5" xfId="0" applyNumberFormat="1" applyFont="1" applyBorder="1" applyAlignment="1">
      <alignment horizontal="center"/>
    </xf>
    <xf numFmtId="167" fontId="55" fillId="0" borderId="5" xfId="0" applyNumberFormat="1" applyFont="1" applyBorder="1" applyAlignment="1">
      <alignment horizontal="center"/>
    </xf>
    <xf numFmtId="172" fontId="55" fillId="0" borderId="5" xfId="0" applyNumberFormat="1" applyFont="1" applyBorder="1" applyAlignment="1">
      <alignment horizontal="center"/>
    </xf>
    <xf numFmtId="1" fontId="55" fillId="0" borderId="5" xfId="0" applyNumberFormat="1" applyFont="1" applyBorder="1" applyAlignment="1">
      <alignment horizontal="center"/>
    </xf>
    <xf numFmtId="166" fontId="55" fillId="0" borderId="5" xfId="0" applyNumberFormat="1" applyFont="1" applyBorder="1" applyAlignment="1">
      <alignment horizontal="center"/>
    </xf>
    <xf numFmtId="1" fontId="8" fillId="14" borderId="5" xfId="0" applyNumberFormat="1" applyFont="1" applyFill="1" applyBorder="1" applyAlignment="1">
      <alignment horizontal="center"/>
    </xf>
    <xf numFmtId="166" fontId="8" fillId="14" borderId="5" xfId="0" applyNumberFormat="1" applyFont="1" applyFill="1" applyBorder="1" applyAlignment="1">
      <alignment horizontal="center"/>
    </xf>
    <xf numFmtId="0" fontId="8" fillId="39" borderId="13" xfId="0" applyFont="1" applyFill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9" fontId="28" fillId="0" borderId="5" xfId="0" applyNumberFormat="1" applyFont="1" applyBorder="1" applyAlignment="1">
      <alignment horizontal="center" vertical="center" wrapText="1"/>
    </xf>
    <xf numFmtId="10" fontId="4" fillId="39" borderId="1" xfId="0" applyNumberFormat="1" applyFont="1" applyFill="1" applyBorder="1"/>
    <xf numFmtId="0" fontId="3" fillId="0" borderId="0" xfId="0" quotePrefix="1" applyFont="1"/>
    <xf numFmtId="0" fontId="0" fillId="0" borderId="5" xfId="0" applyBorder="1" applyAlignment="1">
      <alignment horizontal="left"/>
    </xf>
    <xf numFmtId="3" fontId="0" fillId="2" borderId="5" xfId="0" applyNumberFormat="1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9" fontId="18" fillId="8" borderId="14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22" fillId="12" borderId="3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</cellXfs>
  <cellStyles count="107">
    <cellStyle name="=C:\WINNT\SYSTEM32\COMMAND.COM" xfId="4" xr:uid="{E2F634CC-5E82-4B3D-B5EE-BA8D67A42AF3}"/>
    <cellStyle name="20% - Colore 1" xfId="5" xr:uid="{C6E16BA7-3D7F-4E10-9FFB-FB8789E6EC31}"/>
    <cellStyle name="20% - Colore 2" xfId="6" xr:uid="{9C6F5A2F-7F17-4A65-A46E-BFCE783F060A}"/>
    <cellStyle name="20% - Colore 3" xfId="7" xr:uid="{D399615F-DAFE-4ADC-82D8-3ED8F36060E0}"/>
    <cellStyle name="20% - Colore 4" xfId="8" xr:uid="{E2EB4475-FD60-4EB2-88CF-6CAC054A3ED0}"/>
    <cellStyle name="20% - Colore 5" xfId="9" xr:uid="{88D47EBE-13F5-4A81-99DF-EA40C84E0C61}"/>
    <cellStyle name="20% - Colore 6" xfId="10" xr:uid="{C2233F7D-4617-4872-A51B-825A00B831CA}"/>
    <cellStyle name="20% - Dekorfärg1" xfId="11" xr:uid="{E3439F67-73B0-41C2-A344-067FDF29D01D}"/>
    <cellStyle name="20% - Dekorfärg2" xfId="12" xr:uid="{62C87B38-A2E1-4DC3-9CB5-F40922CB5F4C}"/>
    <cellStyle name="20% - Dekorfärg3" xfId="13" xr:uid="{15D5D577-1DBE-4627-8054-92E84ADD1A3B}"/>
    <cellStyle name="20% - Dekorfärg4" xfId="14" xr:uid="{4178B135-8561-4BAE-BD77-A5E78FFF7619}"/>
    <cellStyle name="20% - Dekorfärg5" xfId="15" xr:uid="{4C6AEF25-9E9D-4DCC-A686-EE55E991AC86}"/>
    <cellStyle name="20% - Dekorfärg6" xfId="16" xr:uid="{13B9A058-BE02-4702-8B3E-DDF822A68C5A}"/>
    <cellStyle name="40% - Colore 1" xfId="17" xr:uid="{E87B62A9-61DD-40E4-A2F3-A19FA3AF96C6}"/>
    <cellStyle name="40% - Colore 2" xfId="18" xr:uid="{4D38FEF9-5B23-4E0C-A0F8-5208E6288D24}"/>
    <cellStyle name="40% - Colore 3" xfId="19" xr:uid="{ABC4AFA3-90B0-444C-AAC6-44CA504B8DB1}"/>
    <cellStyle name="40% - Colore 4" xfId="20" xr:uid="{BD5E6711-354D-4BDE-A4CC-1772EBB25586}"/>
    <cellStyle name="40% - Colore 5" xfId="21" xr:uid="{BC5D7EA6-EAC3-4D88-91E5-B8972AAFA18E}"/>
    <cellStyle name="40% - Colore 6" xfId="22" xr:uid="{D9A69A58-BC90-4B50-9BC6-47C05C581832}"/>
    <cellStyle name="40% - Dekorfärg1" xfId="23" xr:uid="{3BB47187-C39F-4C6F-B493-527C191C49C2}"/>
    <cellStyle name="40% - Dekorfärg2" xfId="24" xr:uid="{870DDDCA-FDE9-44DA-A008-EEE716559C28}"/>
    <cellStyle name="40% - Dekorfärg3" xfId="25" xr:uid="{064968EA-E7CB-4644-A5F0-1E33CB596F23}"/>
    <cellStyle name="40% - Dekorfärg4" xfId="26" xr:uid="{B53012CC-4373-430E-A9EF-C378EC2F8941}"/>
    <cellStyle name="40% - Dekorfärg5" xfId="27" xr:uid="{B6FAA3C4-E2C7-45D5-BD81-87591209711D}"/>
    <cellStyle name="40% - Dekorfärg6" xfId="28" xr:uid="{56A18B03-206B-4CDB-AAC8-B515E7100C97}"/>
    <cellStyle name="60% - Colore 1" xfId="29" xr:uid="{77DA047E-33D5-4B6B-AA6B-FBCB77BB21EC}"/>
    <cellStyle name="60% - Colore 2" xfId="30" xr:uid="{370ED7B9-0C73-4EE4-918A-1AC8608AAD00}"/>
    <cellStyle name="60% - Colore 3" xfId="31" xr:uid="{6633AD4E-60EB-47C9-A084-5D34EEF1FE3B}"/>
    <cellStyle name="60% - Colore 4" xfId="32" xr:uid="{4568B41E-4010-48C0-9863-1EEBAE3690E8}"/>
    <cellStyle name="60% - Colore 5" xfId="33" xr:uid="{D5151BE4-EBB5-479F-A3DD-7ABA0319E4D7}"/>
    <cellStyle name="60% - Colore 6" xfId="34" xr:uid="{B9382B71-FDBE-4CF8-A047-2A445178BADA}"/>
    <cellStyle name="60% - Dekorfärg1" xfId="35" xr:uid="{2783FC0D-7447-4072-93C3-584CFD57814D}"/>
    <cellStyle name="60% - Dekorfärg2" xfId="36" xr:uid="{A3C27916-5ED5-407C-89D2-CEE39E2B415D}"/>
    <cellStyle name="60% - Dekorfärg3" xfId="37" xr:uid="{5A5C5F14-6B8E-42A3-A3EF-868BCFF1BCB1}"/>
    <cellStyle name="60% - Dekorfärg4" xfId="38" xr:uid="{FA1D5E15-9E87-4B39-9629-E2461FD8E499}"/>
    <cellStyle name="60% - Dekorfärg5" xfId="39" xr:uid="{A27FA293-4A22-488D-80A2-7413138A6809}"/>
    <cellStyle name="60% - Dekorfärg6" xfId="40" xr:uid="{7364364D-9735-477B-9DFB-88D94F01B3D0}"/>
    <cellStyle name="Anteckning" xfId="41" xr:uid="{80E6E0C4-C144-49E4-8081-41BB507E8972}"/>
    <cellStyle name="Beräkning" xfId="42" xr:uid="{28D9A544-4A50-4051-A14C-C9A869EE0DDA}"/>
    <cellStyle name="Bra" xfId="43" xr:uid="{EBE9666F-6348-447E-AC56-1B5E8D9CB405}"/>
    <cellStyle name="Calcolo" xfId="44" xr:uid="{CC03EF2F-5373-46CC-8EE0-0A51E5B35F59}"/>
    <cellStyle name="Cella collegata" xfId="45" xr:uid="{9EEE00F1-9FBB-4930-A234-B1365C5A3777}"/>
    <cellStyle name="Cella da controllare" xfId="46" xr:uid="{E8C3132D-B006-4DD5-BFC7-E4A9A692ABEA}"/>
    <cellStyle name="Colore 1" xfId="47" xr:uid="{17A67CB6-132B-4C8A-B078-090C39057F80}"/>
    <cellStyle name="Colore 2" xfId="48" xr:uid="{B0A6D51A-95E0-44BB-9D5B-DAE31CF413A3}"/>
    <cellStyle name="Colore 3" xfId="49" xr:uid="{9847289B-90CD-444E-9BAE-EE75236847CB}"/>
    <cellStyle name="Colore 4" xfId="50" xr:uid="{3D23D283-137A-460D-A98B-D1026906004F}"/>
    <cellStyle name="Colore 5" xfId="51" xr:uid="{52FFD648-1AF0-48C2-9AE0-B792E48FB977}"/>
    <cellStyle name="Colore 6" xfId="52" xr:uid="{527BC59F-9484-4018-AD3E-04399E75DBCA}"/>
    <cellStyle name="Dålig" xfId="53" xr:uid="{BD80D9A8-FE27-444F-BF29-7DD9C1EA111E}"/>
    <cellStyle name="Euro" xfId="54" xr:uid="{3674468C-053D-4079-9CB4-E5E34AAB58AA}"/>
    <cellStyle name="Färg1" xfId="55" xr:uid="{B194570C-A348-4C63-A6C5-E412063CAB74}"/>
    <cellStyle name="Färg2" xfId="56" xr:uid="{799AD626-D899-413C-BEC6-C3B0E0F3F384}"/>
    <cellStyle name="Färg3" xfId="57" xr:uid="{DBADC09A-41CE-427A-A280-56C8EE8E3147}"/>
    <cellStyle name="Färg4" xfId="58" xr:uid="{8F6099D9-42D4-4190-81B6-1C9721203E53}"/>
    <cellStyle name="Färg5" xfId="59" xr:uid="{BEFD9CF6-613F-461F-A4E3-FED292985679}"/>
    <cellStyle name="Färg6" xfId="60" xr:uid="{64BABACF-D465-4EDE-9E84-054589408BA4}"/>
    <cellStyle name="Förklarande text" xfId="61" xr:uid="{A19E3695-F5AD-422C-83D6-A8BF0EBB3EEB}"/>
    <cellStyle name="Hyperkobling" xfId="2" builtinId="8"/>
    <cellStyle name="Hyperkobling 2" xfId="95" xr:uid="{711D938E-5F6B-4D65-9638-948FB5FE5324}"/>
    <cellStyle name="Hyperkobling 2 2" xfId="100" xr:uid="{DD29184B-98FE-4FE6-973D-9E8669993CE4}"/>
    <cellStyle name="Hyperkobling 3" xfId="93" xr:uid="{9C1C5210-4BE5-4174-BA37-8D22B79A494A}"/>
    <cellStyle name="Indata" xfId="62" xr:uid="{E0274CF4-92BF-4BC8-8146-2F27B265F1D4}"/>
    <cellStyle name="Input" xfId="63" xr:uid="{B68CC0CD-2E3A-4E67-B383-1ABDD3740333}"/>
    <cellStyle name="Komma" xfId="1" builtinId="3"/>
    <cellStyle name="Kontrollcell" xfId="64" xr:uid="{193A2AA3-647F-40CF-A5A4-F7D0BAF9BFB6}"/>
    <cellStyle name="Länkad cell" xfId="65" xr:uid="{5715B113-4EFD-422E-AD85-D3114DA2F252}"/>
    <cellStyle name="Neutral" xfId="66" xr:uid="{31745F01-654D-4554-B450-CF4DF71DDE8C}"/>
    <cellStyle name="Neutrale" xfId="67" xr:uid="{D8EBF74E-946E-439A-9455-64483A3FE1D6}"/>
    <cellStyle name="Normal" xfId="0" builtinId="0"/>
    <cellStyle name="Normal 2" xfId="68" xr:uid="{5539533B-0DC8-46BB-9059-DEAF09FCB6CE}"/>
    <cellStyle name="Normal 3" xfId="96" xr:uid="{5B3F3F19-C6D0-4D8E-BC9C-0549478B11DA}"/>
    <cellStyle name="Normal 4" xfId="94" xr:uid="{4FD35C92-1859-47DA-B0B6-9E954E95B93E}"/>
    <cellStyle name="Normal 5" xfId="98" xr:uid="{2FD4F0B7-60A5-426C-9E4A-EC1207C4B7D3}"/>
    <cellStyle name="Normal 6" xfId="99" xr:uid="{9BC9AE37-3BE4-439E-8D2D-C5A2357E6588}"/>
    <cellStyle name="Normal 7" xfId="105" xr:uid="{0EA42EC1-C1FB-4011-BF76-7A5140ED373E}"/>
    <cellStyle name="Normal 8" xfId="106" xr:uid="{20DF091D-51B1-47E2-86FC-2F311C2CA3CF}"/>
    <cellStyle name="Normal 9" xfId="3" xr:uid="{32F7B520-6385-4725-8CC7-8DAC375465A1}"/>
    <cellStyle name="Nota" xfId="69" xr:uid="{D3D3F94A-6610-4B4E-80CA-25726C9CCDDB}"/>
    <cellStyle name="OBI_ColHeader" xfId="90" xr:uid="{10099A84-24A7-4CE4-A64A-F0EE88E01314}"/>
    <cellStyle name="Output" xfId="70" xr:uid="{79D2E5B3-198D-497E-A4FE-D41FC5421158}"/>
    <cellStyle name="Prosent 2" xfId="104" xr:uid="{B7C2A319-C713-4E1E-83FC-17777844B030}"/>
    <cellStyle name="Prosent 3" xfId="71" xr:uid="{B09D61DB-91DE-43DA-A33F-42F0AD892408}"/>
    <cellStyle name="Rubrik" xfId="72" xr:uid="{EF2B68D4-F0C9-4933-862A-8215FB7168BE}"/>
    <cellStyle name="Rubrik 1" xfId="73" xr:uid="{31EB8FC5-9205-4E04-803B-2408B4C20E8F}"/>
    <cellStyle name="Rubrik 2" xfId="74" xr:uid="{5F42E4A4-9F8E-46C3-A990-E9BD1192C41B}"/>
    <cellStyle name="Rubrik 3" xfId="75" xr:uid="{3D973C37-53D3-4AC3-ADCE-D6BFF8D32045}"/>
    <cellStyle name="Rubrik 4" xfId="76" xr:uid="{34536E1E-8F85-4EE2-918E-E33B437D0430}"/>
    <cellStyle name="Summa" xfId="77" xr:uid="{A570B637-2CE4-42A4-BAFC-9A33F89C0E73}"/>
    <cellStyle name="Testo avviso" xfId="78" xr:uid="{7870393A-4204-452F-B2C0-B0F27A485F56}"/>
    <cellStyle name="Testo descrittivo" xfId="79" xr:uid="{212D7C04-E99C-4F41-A554-F734214EF9F0}"/>
    <cellStyle name="Titolo" xfId="80" xr:uid="{06C03E16-36DB-4740-B3D2-285204DB461F}"/>
    <cellStyle name="Titolo 1" xfId="81" xr:uid="{CB301C83-8E69-4C4C-A0F4-1DFB4888A5B1}"/>
    <cellStyle name="Titolo 2" xfId="82" xr:uid="{F8DF2EEA-9757-4792-B751-EF7247F19F5C}"/>
    <cellStyle name="Titolo 3" xfId="83" xr:uid="{AF0886F1-6B2E-4511-B7FB-4C214AF1C21B}"/>
    <cellStyle name="Titolo 4" xfId="84" xr:uid="{07C3D77A-4A79-4E2D-92A8-07B648B8C230}"/>
    <cellStyle name="Totale" xfId="85" xr:uid="{47EA7358-6C22-484D-9874-AD29BFB2E494}"/>
    <cellStyle name="Utdata 2" xfId="86" xr:uid="{70AD291A-5591-433C-AE5E-93CA622C543C}"/>
    <cellStyle name="Valore non valido" xfId="87" xr:uid="{9FF7646C-FA37-4491-A793-A01E53713E01}"/>
    <cellStyle name="Valore valido" xfId="88" xr:uid="{F96A4074-AFE2-4EB3-9C9D-5000054F4A2A}"/>
    <cellStyle name="Valuta [0] 2" xfId="91" xr:uid="{157331B8-6E5A-4826-B571-22A18B565E07}"/>
    <cellStyle name="Valuta 2" xfId="92" xr:uid="{53E5D17E-8878-481B-8FE0-D0546A69322E}"/>
    <cellStyle name="Valuta 3" xfId="97" xr:uid="{3BF4AE72-3DC9-47CE-BA39-6A3E5273E120}"/>
    <cellStyle name="Varningstext" xfId="89" xr:uid="{1D2F4A0A-0DC0-4ABA-9EFD-42949A4C68EF}"/>
    <cellStyle name="常规 12" xfId="101" xr:uid="{07654A29-30C3-4D17-8624-02FEB98219F0}"/>
    <cellStyle name="常规 2 2" xfId="102" xr:uid="{AA738A99-3DE6-4F08-923F-E1B21570F41E}"/>
    <cellStyle name="常规_昊华开发规格201111" xfId="103" xr:uid="{5490855D-9BA6-4AFB-85BF-CF7AFB36E1B3}"/>
  </cellStyles>
  <dxfs count="0"/>
  <tableStyles count="0" defaultTableStyle="TableStyleMedium2" defaultPivotStyle="PivotStyleLight16"/>
  <colors>
    <mruColors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fagdekk.n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296211</xdr:colOff>
      <xdr:row>6</xdr:row>
      <xdr:rowOff>95249</xdr:rowOff>
    </xdr:to>
    <xdr:pic>
      <xdr:nvPicPr>
        <xdr:cNvPr id="2" name="Picture 369" descr="Fagdek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20"/>
        <a:stretch>
          <a:fillRect/>
        </a:stretch>
      </xdr:blipFill>
      <xdr:spPr bwMode="auto">
        <a:xfrm>
          <a:off x="299357" y="0"/>
          <a:ext cx="3053925" cy="135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412750</xdr:colOff>
      <xdr:row>1</xdr:row>
      <xdr:rowOff>27518</xdr:rowOff>
    </xdr:from>
    <xdr:to>
      <xdr:col>17</xdr:col>
      <xdr:colOff>124733</xdr:colOff>
      <xdr:row>3</xdr:row>
      <xdr:rowOff>122768</xdr:rowOff>
    </xdr:to>
    <xdr:pic>
      <xdr:nvPicPr>
        <xdr:cNvPr id="3" name="Bilde 2" descr="cid:image006.png@01CE9515.CCB615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0" y="228601"/>
          <a:ext cx="2270125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1082617</xdr:colOff>
      <xdr:row>1</xdr:row>
      <xdr:rowOff>138836</xdr:rowOff>
    </xdr:from>
    <xdr:to>
      <xdr:col>6</xdr:col>
      <xdr:colOff>1080067</xdr:colOff>
      <xdr:row>2</xdr:row>
      <xdr:rowOff>147017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2273" y="561509"/>
          <a:ext cx="1705997" cy="430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1601389</xdr:colOff>
      <xdr:row>0</xdr:row>
      <xdr:rowOff>148829</xdr:rowOff>
    </xdr:from>
    <xdr:to>
      <xdr:col>7</xdr:col>
      <xdr:colOff>347661</xdr:colOff>
      <xdr:row>4</xdr:row>
      <xdr:rowOff>27386</xdr:rowOff>
    </xdr:to>
    <xdr:pic>
      <xdr:nvPicPr>
        <xdr:cNvPr id="7" name="Picture 361" descr="fagdekk_logo">
          <a:extLst>
            <a:ext uri="{FF2B5EF4-FFF2-40B4-BE49-F238E27FC236}">
              <a16:creationId xmlns:a16="http://schemas.microsoft.com/office/drawing/2014/main" id="{A217A68B-203F-4F8C-89C5-9339AF5E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9593" y="148829"/>
          <a:ext cx="919162" cy="1081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G35"/>
  <sheetViews>
    <sheetView tabSelected="1" zoomScale="60" zoomScaleNormal="60" workbookViewId="0">
      <selection activeCell="O21" sqref="O21"/>
    </sheetView>
  </sheetViews>
  <sheetFormatPr baseColWidth="10" defaultRowHeight="14.5"/>
  <cols>
    <col min="1" max="3" width="1.36328125" customWidth="1"/>
    <col min="4" max="4" width="24.36328125" customWidth="1"/>
    <col min="5" max="5" width="15" style="8" customWidth="1"/>
    <col min="6" max="6" width="5" style="8" customWidth="1"/>
    <col min="7" max="7" width="14.81640625" style="8" customWidth="1"/>
    <col min="8" max="8" width="14.26953125" style="8" customWidth="1"/>
    <col min="9" max="9" width="13.81640625" style="8" customWidth="1"/>
    <col min="10" max="10" width="19.26953125" customWidth="1"/>
    <col min="11" max="11" width="3.36328125" customWidth="1"/>
    <col min="12" max="12" width="20.08984375" customWidth="1"/>
    <col min="13" max="13" width="20" customWidth="1"/>
    <col min="14" max="14" width="17.08984375" customWidth="1"/>
    <col min="15" max="15" width="20" customWidth="1"/>
    <col min="16" max="16" width="2.26953125" customWidth="1"/>
    <col min="17" max="17" width="16.08984375" customWidth="1"/>
    <col min="18" max="18" width="28.81640625" customWidth="1"/>
    <col min="19" max="20" width="1.81640625" customWidth="1"/>
    <col min="45" max="48" width="10.6328125"/>
    <col min="49" max="49" width="24.81640625" customWidth="1"/>
    <col min="50" max="51" width="20" customWidth="1"/>
    <col min="52" max="52" width="20.7265625" customWidth="1"/>
    <col min="53" max="53" width="19.26953125" customWidth="1"/>
    <col min="54" max="54" width="16.81640625" customWidth="1"/>
    <col min="55" max="55" width="15.36328125" customWidth="1"/>
    <col min="56" max="56" width="16.26953125" customWidth="1"/>
    <col min="57" max="57" width="23.36328125" customWidth="1"/>
    <col min="58" max="58" width="29.7265625" style="8" customWidth="1"/>
    <col min="59" max="59" width="28.7265625" style="8" customWidth="1"/>
    <col min="60" max="71" width="10.6328125" customWidth="1"/>
  </cols>
  <sheetData>
    <row r="1" spans="2:59" ht="15" thickBot="1">
      <c r="B1" s="68"/>
      <c r="C1" s="68"/>
      <c r="D1" s="68"/>
      <c r="E1" s="100"/>
      <c r="F1" s="100"/>
      <c r="G1" s="100"/>
      <c r="H1" s="100"/>
      <c r="I1" s="100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2:59" ht="23.5">
      <c r="B2" s="68"/>
      <c r="C2" s="68"/>
      <c r="D2" s="68"/>
      <c r="E2" s="100"/>
      <c r="F2" s="100"/>
      <c r="G2" s="100"/>
      <c r="H2" s="11" t="s">
        <v>47</v>
      </c>
      <c r="I2" s="12"/>
      <c r="J2" s="12"/>
      <c r="K2" s="12"/>
      <c r="L2" s="101"/>
      <c r="M2" s="102"/>
      <c r="N2" s="68"/>
      <c r="O2" s="68"/>
      <c r="P2" s="68"/>
      <c r="Q2" s="68"/>
      <c r="R2" s="68"/>
      <c r="S2" s="68"/>
      <c r="T2" s="68"/>
    </row>
    <row r="3" spans="2:59" ht="24" thickBot="1">
      <c r="B3" s="68"/>
      <c r="C3" s="68"/>
      <c r="D3" s="68"/>
      <c r="E3" s="100"/>
      <c r="F3" s="100"/>
      <c r="G3" s="100"/>
      <c r="H3" s="18" t="s">
        <v>330</v>
      </c>
      <c r="I3" s="103"/>
      <c r="J3" s="13"/>
      <c r="K3" s="13"/>
      <c r="L3" s="103"/>
      <c r="M3" s="104"/>
      <c r="N3" s="68"/>
      <c r="O3" s="68"/>
      <c r="P3" s="68"/>
      <c r="Q3" s="68"/>
      <c r="R3" s="68"/>
      <c r="S3" s="68"/>
      <c r="T3" s="68"/>
    </row>
    <row r="4" spans="2:59">
      <c r="B4" s="68"/>
      <c r="C4" s="68"/>
      <c r="D4" s="68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68"/>
      <c r="Q4" s="68"/>
      <c r="R4" s="68"/>
      <c r="S4" s="68"/>
      <c r="T4" s="68"/>
    </row>
    <row r="5" spans="2:59">
      <c r="B5" s="68"/>
      <c r="C5" s="68"/>
      <c r="D5" s="68"/>
      <c r="E5" s="100"/>
      <c r="F5" s="100"/>
      <c r="G5" s="100"/>
      <c r="H5" s="100"/>
      <c r="I5" s="100"/>
      <c r="J5" s="68"/>
      <c r="K5" s="68"/>
      <c r="L5" s="68"/>
      <c r="M5" s="68"/>
      <c r="N5" s="68"/>
      <c r="O5" s="105"/>
      <c r="P5" s="68"/>
      <c r="Q5" s="68"/>
      <c r="R5" s="68"/>
      <c r="S5" s="68"/>
      <c r="T5" s="68"/>
    </row>
    <row r="6" spans="2:59" ht="8.15" customHeight="1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2:59" ht="8.15" customHeight="1" thickBot="1">
      <c r="B7" s="106"/>
      <c r="C7" s="68"/>
      <c r="D7" s="107"/>
      <c r="E7" s="107"/>
      <c r="F7" s="107"/>
      <c r="G7" s="107"/>
      <c r="H7" s="107"/>
      <c r="I7" s="107"/>
      <c r="J7" s="107"/>
      <c r="K7" s="107"/>
      <c r="L7" s="68"/>
      <c r="M7" s="68"/>
      <c r="N7" s="107"/>
      <c r="O7" s="107"/>
      <c r="P7" s="107"/>
      <c r="Q7" s="107"/>
      <c r="R7" s="107"/>
      <c r="S7" s="107"/>
      <c r="T7" s="106"/>
    </row>
    <row r="8" spans="2:59" ht="23.5">
      <c r="B8" s="106"/>
      <c r="C8" s="68"/>
      <c r="D8" s="107"/>
      <c r="E8" s="108" t="s">
        <v>48</v>
      </c>
      <c r="F8" s="107"/>
      <c r="G8" s="108" t="s">
        <v>50</v>
      </c>
      <c r="H8" s="109" t="s">
        <v>20</v>
      </c>
      <c r="I8" s="110" t="s">
        <v>22</v>
      </c>
      <c r="J8" s="108" t="s">
        <v>52</v>
      </c>
      <c r="K8" s="107"/>
      <c r="L8" s="109" t="s">
        <v>109</v>
      </c>
      <c r="M8" s="108" t="s">
        <v>108</v>
      </c>
      <c r="N8" s="108" t="s">
        <v>105</v>
      </c>
      <c r="O8" s="108" t="s">
        <v>14</v>
      </c>
      <c r="P8" s="15"/>
      <c r="Q8" s="109" t="s">
        <v>23</v>
      </c>
      <c r="R8" s="108" t="s">
        <v>53</v>
      </c>
      <c r="S8" s="107"/>
      <c r="T8" s="106"/>
      <c r="AW8" s="5"/>
      <c r="AX8" s="5"/>
      <c r="AY8" s="5"/>
      <c r="AZ8" s="179" t="s">
        <v>7</v>
      </c>
      <c r="BA8" s="179" t="s">
        <v>266</v>
      </c>
      <c r="BB8" s="179" t="s">
        <v>237</v>
      </c>
      <c r="BC8" s="179" t="s">
        <v>237</v>
      </c>
      <c r="BD8" s="179" t="s">
        <v>13</v>
      </c>
      <c r="BE8" s="179" t="s">
        <v>267</v>
      </c>
      <c r="BF8" s="179"/>
      <c r="BG8" s="179"/>
    </row>
    <row r="9" spans="2:59" ht="24" thickBot="1">
      <c r="B9" s="106"/>
      <c r="C9" s="68"/>
      <c r="E9" s="111" t="s">
        <v>49</v>
      </c>
      <c r="F9" s="107"/>
      <c r="G9" s="111" t="s">
        <v>51</v>
      </c>
      <c r="H9" s="112" t="s">
        <v>21</v>
      </c>
      <c r="I9" s="111" t="s">
        <v>51</v>
      </c>
      <c r="J9" s="111" t="s">
        <v>49</v>
      </c>
      <c r="K9" s="107"/>
      <c r="L9" s="112" t="s">
        <v>110</v>
      </c>
      <c r="M9" s="111" t="s">
        <v>83</v>
      </c>
      <c r="N9" s="111">
        <v>2022</v>
      </c>
      <c r="O9" s="111" t="s">
        <v>49</v>
      </c>
      <c r="P9" s="15"/>
      <c r="Q9" s="112" t="s">
        <v>49</v>
      </c>
      <c r="R9" s="188" t="s">
        <v>251</v>
      </c>
      <c r="S9" s="107"/>
      <c r="T9" s="106"/>
      <c r="AW9" s="179" t="s">
        <v>236</v>
      </c>
      <c r="AX9" s="179" t="s">
        <v>250</v>
      </c>
      <c r="AY9" s="179" t="s">
        <v>7</v>
      </c>
      <c r="AZ9" s="179" t="s">
        <v>17</v>
      </c>
      <c r="BA9" s="179" t="s">
        <v>265</v>
      </c>
      <c r="BB9" s="179" t="s">
        <v>238</v>
      </c>
      <c r="BC9" s="179" t="s">
        <v>249</v>
      </c>
      <c r="BD9" s="179" t="s">
        <v>249</v>
      </c>
      <c r="BE9" s="179" t="s">
        <v>239</v>
      </c>
      <c r="BF9" s="179" t="s">
        <v>240</v>
      </c>
      <c r="BG9" s="179" t="s">
        <v>240</v>
      </c>
    </row>
    <row r="10" spans="2:59" ht="23.5">
      <c r="B10" s="106"/>
      <c r="C10" s="68"/>
      <c r="D10" s="68"/>
      <c r="E10" s="107"/>
      <c r="F10" s="107"/>
      <c r="G10" s="107"/>
      <c r="H10" s="107"/>
      <c r="I10" s="107"/>
      <c r="J10" s="68"/>
      <c r="K10" s="68"/>
      <c r="L10" s="68"/>
      <c r="M10" s="68"/>
      <c r="N10" s="68"/>
      <c r="O10" s="15"/>
      <c r="P10" s="15"/>
      <c r="Q10" s="15"/>
      <c r="R10" s="68"/>
      <c r="S10" s="68"/>
      <c r="T10" s="106"/>
      <c r="AW10" s="5"/>
      <c r="AX10" s="5"/>
      <c r="AY10" s="5"/>
      <c r="AZ10" s="5"/>
      <c r="BA10" s="5"/>
      <c r="BB10" s="180"/>
      <c r="BC10" s="180"/>
      <c r="BD10" s="180"/>
      <c r="BE10" s="180" t="s">
        <v>252</v>
      </c>
      <c r="BF10" s="179" t="s">
        <v>264</v>
      </c>
      <c r="BG10" s="179" t="s">
        <v>49</v>
      </c>
    </row>
    <row r="11" spans="2:59" ht="23.5">
      <c r="B11" s="106"/>
      <c r="C11" s="68"/>
      <c r="D11" s="9" t="s">
        <v>8</v>
      </c>
      <c r="E11" s="113">
        <v>100</v>
      </c>
      <c r="F11" s="107"/>
      <c r="G11" s="114">
        <v>0.35</v>
      </c>
      <c r="H11" s="115">
        <v>6.2E-2</v>
      </c>
      <c r="I11" s="114">
        <f>SUM(G11:H11)</f>
        <v>0.41199999999999998</v>
      </c>
      <c r="J11" s="116">
        <v>100</v>
      </c>
      <c r="K11" s="17"/>
      <c r="L11" s="115">
        <v>7.0000000000000007E-2</v>
      </c>
      <c r="M11" s="114">
        <v>1.2E-2</v>
      </c>
      <c r="N11" s="197">
        <f>SUM(L11:M11)</f>
        <v>8.2000000000000003E-2</v>
      </c>
      <c r="O11" s="116">
        <v>100</v>
      </c>
      <c r="P11" s="15"/>
      <c r="Q11" s="186">
        <v>100</v>
      </c>
      <c r="R11" s="187">
        <v>100</v>
      </c>
      <c r="S11" s="17"/>
      <c r="T11" s="106"/>
      <c r="AW11" s="181">
        <f>'Datablad SOMMER- IKKE ENDRE NOE'!B42</f>
        <v>49695</v>
      </c>
      <c r="AX11" s="182">
        <f>I11</f>
        <v>0.41199999999999998</v>
      </c>
      <c r="AY11" s="181">
        <f>AW11-(AW11*I11)</f>
        <v>29220.66</v>
      </c>
      <c r="AZ11" s="181">
        <v>100</v>
      </c>
      <c r="BA11" s="182">
        <f>I11+(100%-I11)*N11</f>
        <v>0.46021599999999996</v>
      </c>
      <c r="BB11" s="181">
        <f>AW11-(AW11*BA11)</f>
        <v>26824.565880000002</v>
      </c>
      <c r="BC11" s="181">
        <v>100</v>
      </c>
      <c r="BD11" s="181">
        <v>100</v>
      </c>
      <c r="BE11" s="181">
        <f>BB11*10/6</f>
        <v>44707.609800000006</v>
      </c>
      <c r="BF11" s="181">
        <f>BE11-BB11</f>
        <v>17883.043920000004</v>
      </c>
      <c r="BG11" s="179">
        <v>100</v>
      </c>
    </row>
    <row r="12" spans="2:59" ht="12" customHeight="1">
      <c r="B12" s="106"/>
      <c r="C12" s="68"/>
      <c r="D12" s="15"/>
      <c r="E12" s="107"/>
      <c r="F12" s="107"/>
      <c r="G12" s="117"/>
      <c r="H12" s="117"/>
      <c r="I12" s="117"/>
      <c r="J12" s="17"/>
      <c r="K12" s="17"/>
      <c r="L12" s="117"/>
      <c r="M12" s="117"/>
      <c r="N12" s="117"/>
      <c r="O12" s="17"/>
      <c r="P12" s="15"/>
      <c r="Q12" s="107"/>
      <c r="R12" s="17"/>
      <c r="S12" s="17"/>
      <c r="T12" s="106"/>
      <c r="AW12" s="181"/>
      <c r="AX12" s="181"/>
      <c r="AY12" s="20"/>
      <c r="AZ12" s="20"/>
      <c r="BA12" s="181"/>
      <c r="BB12" s="181"/>
      <c r="BC12" s="181"/>
      <c r="BD12" s="181"/>
      <c r="BE12" s="181"/>
      <c r="BF12" s="179"/>
      <c r="BG12" s="179"/>
    </row>
    <row r="13" spans="2:59" ht="23.5">
      <c r="B13" s="106"/>
      <c r="C13" s="68"/>
      <c r="D13" s="122" t="s">
        <v>1</v>
      </c>
      <c r="E13" s="116">
        <f>'Datablad SOMMER- IKKE ENDRE NOE'!C44</f>
        <v>99.090451755709836</v>
      </c>
      <c r="F13" s="107"/>
      <c r="G13" s="114">
        <v>0.373</v>
      </c>
      <c r="H13" s="115">
        <v>7.4999999999999997E-2</v>
      </c>
      <c r="I13" s="114">
        <f>SUM(G13:H13)</f>
        <v>0.44800000000000001</v>
      </c>
      <c r="J13" s="116">
        <f>AZ13</f>
        <v>93.023689403319423</v>
      </c>
      <c r="K13" s="17"/>
      <c r="L13" s="115">
        <v>6.5000000000000002E-2</v>
      </c>
      <c r="M13" s="197">
        <v>1.2500000000000001E-2</v>
      </c>
      <c r="N13" s="197">
        <f>SUM(L13:M13)</f>
        <v>7.7499999999999999E-2</v>
      </c>
      <c r="O13" s="116">
        <f>BB13*100/BB$11</f>
        <v>93.479687880786685</v>
      </c>
      <c r="P13" s="15"/>
      <c r="Q13" s="118">
        <v>100</v>
      </c>
      <c r="R13" s="116">
        <f>BG13</f>
        <v>109.78046817881999</v>
      </c>
      <c r="S13" s="17"/>
      <c r="T13" s="106"/>
      <c r="AW13" s="181">
        <f>'Datablad SOMMER- IKKE ENDRE NOE'!B44</f>
        <v>49243</v>
      </c>
      <c r="AX13" s="182">
        <f>I13</f>
        <v>0.44800000000000001</v>
      </c>
      <c r="AY13" s="181">
        <f>AW13-(AW13*I13)</f>
        <v>27182.135999999999</v>
      </c>
      <c r="AZ13" s="183">
        <f>AY13*100/AY$11</f>
        <v>93.023689403319423</v>
      </c>
      <c r="BA13" s="182">
        <f>I13+(100%-I13)*N13</f>
        <v>0.49077999999999999</v>
      </c>
      <c r="BB13" s="181">
        <f>AW13-(AW13*BA13)</f>
        <v>25075.52046</v>
      </c>
      <c r="BC13" s="183">
        <f>BB13*100/BB$11</f>
        <v>93.479687880786685</v>
      </c>
      <c r="BD13" s="184">
        <f>Q13</f>
        <v>100</v>
      </c>
      <c r="BE13" s="181">
        <f>BE$11*Q13/100</f>
        <v>44707.609800000006</v>
      </c>
      <c r="BF13" s="181">
        <f>BE13-BB13</f>
        <v>19632.089340000006</v>
      </c>
      <c r="BG13" s="185">
        <f>BF13*100/BF$11</f>
        <v>109.78046817881999</v>
      </c>
    </row>
    <row r="14" spans="2:59" ht="12" customHeight="1">
      <c r="B14" s="106"/>
      <c r="C14" s="68"/>
      <c r="D14" s="15"/>
      <c r="E14" s="107"/>
      <c r="F14" s="107"/>
      <c r="G14" s="117"/>
      <c r="H14" s="117"/>
      <c r="I14" s="117"/>
      <c r="J14" s="17"/>
      <c r="K14" s="17"/>
      <c r="L14" s="117"/>
      <c r="M14" s="117"/>
      <c r="N14" s="117"/>
      <c r="O14" s="17"/>
      <c r="P14" s="15"/>
      <c r="Q14" s="107"/>
      <c r="R14" s="17"/>
      <c r="S14" s="17"/>
      <c r="T14" s="106"/>
      <c r="AW14" s="181"/>
      <c r="AX14" s="181"/>
      <c r="AY14" s="20"/>
      <c r="AZ14" s="20"/>
      <c r="BA14" s="181"/>
      <c r="BB14" s="181"/>
      <c r="BC14" s="181"/>
      <c r="BD14" s="184"/>
      <c r="BE14" s="181"/>
      <c r="BF14" s="185"/>
      <c r="BG14" s="185"/>
    </row>
    <row r="15" spans="2:59" ht="23.5">
      <c r="B15" s="106"/>
      <c r="C15" s="68"/>
      <c r="D15" s="123" t="s">
        <v>145</v>
      </c>
      <c r="E15" s="116">
        <f>'Datablad SOMMER- IKKE ENDRE NOE'!C47</f>
        <v>107.25022638092364</v>
      </c>
      <c r="F15" s="107"/>
      <c r="G15" s="114">
        <v>0.38</v>
      </c>
      <c r="H15" s="115">
        <v>0.04</v>
      </c>
      <c r="I15" s="114">
        <f>SUM(G15:H15)</f>
        <v>0.42</v>
      </c>
      <c r="J15" s="116">
        <f>AZ15</f>
        <v>105.79103962744168</v>
      </c>
      <c r="K15" s="17"/>
      <c r="L15" s="115">
        <v>0.09</v>
      </c>
      <c r="M15" s="197">
        <v>1.7500000000000002E-2</v>
      </c>
      <c r="N15" s="197">
        <f>SUM(L15:M15)</f>
        <v>0.1075</v>
      </c>
      <c r="O15" s="116">
        <f>BB15*100/BB$11</f>
        <v>102.85239963779051</v>
      </c>
      <c r="P15" s="15"/>
      <c r="Q15" s="118">
        <v>100</v>
      </c>
      <c r="R15" s="116">
        <f>BG15</f>
        <v>95.721400543314232</v>
      </c>
      <c r="T15" s="106"/>
      <c r="AW15" s="181">
        <f>'Datablad SOMMER- IKKE ENDRE NOE'!B47</f>
        <v>53298</v>
      </c>
      <c r="AX15" s="182">
        <f>I15</f>
        <v>0.42</v>
      </c>
      <c r="AY15" s="181">
        <f>AW15-(AW15*I15)</f>
        <v>30912.84</v>
      </c>
      <c r="AZ15" s="183">
        <f>AY15*100/AY$11</f>
        <v>105.79103962744168</v>
      </c>
      <c r="BA15" s="182">
        <f>I15+(100%-I15)*N15</f>
        <v>0.48235</v>
      </c>
      <c r="BB15" s="181">
        <f>AW15-(AW15*BA15)</f>
        <v>27589.709699999999</v>
      </c>
      <c r="BC15" s="183">
        <f>BB15*100/BB$11</f>
        <v>102.85239963779051</v>
      </c>
      <c r="BD15" s="184">
        <f>Q15</f>
        <v>100</v>
      </c>
      <c r="BE15" s="181">
        <f>BE$11*Q15/100</f>
        <v>44707.609800000006</v>
      </c>
      <c r="BF15" s="181">
        <f>BE15-BB15</f>
        <v>17117.900100000006</v>
      </c>
      <c r="BG15" s="185">
        <f>BF15*100/BF$11</f>
        <v>95.721400543314232</v>
      </c>
    </row>
    <row r="16" spans="2:59" ht="12" customHeight="1">
      <c r="B16" s="106"/>
      <c r="C16" s="68"/>
      <c r="D16" s="15"/>
      <c r="E16" s="17"/>
      <c r="F16" s="107"/>
      <c r="G16" s="117"/>
      <c r="H16" s="117"/>
      <c r="I16" s="117"/>
      <c r="J16" s="17"/>
      <c r="K16" s="17"/>
      <c r="L16" s="117"/>
      <c r="M16" s="117"/>
      <c r="N16" s="117"/>
      <c r="O16" s="17"/>
      <c r="P16" s="15"/>
      <c r="Q16" s="107"/>
      <c r="R16" s="17"/>
      <c r="S16" s="17"/>
      <c r="T16" s="106"/>
      <c r="AW16" s="181"/>
      <c r="AX16" s="181"/>
      <c r="AY16" s="20"/>
      <c r="AZ16" s="20"/>
      <c r="BA16" s="181"/>
      <c r="BB16" s="181"/>
      <c r="BC16" s="181"/>
      <c r="BD16" s="184"/>
      <c r="BE16" s="181"/>
      <c r="BF16" s="185"/>
      <c r="BG16" s="185"/>
    </row>
    <row r="17" spans="2:59" ht="23.5">
      <c r="B17" s="106"/>
      <c r="C17" s="68"/>
      <c r="D17" s="22" t="s">
        <v>15</v>
      </c>
      <c r="E17" s="116">
        <f>'Datablad SOMMER- IKKE ENDRE NOE'!C46</f>
        <v>86.731897239829635</v>
      </c>
      <c r="F17" s="107"/>
      <c r="G17" s="114">
        <v>0.37</v>
      </c>
      <c r="H17" s="115">
        <v>0.03</v>
      </c>
      <c r="I17" s="114">
        <f>SUM(G17:H17)</f>
        <v>0.4</v>
      </c>
      <c r="J17" s="116">
        <f>AZ17</f>
        <v>88.501935959009828</v>
      </c>
      <c r="K17" s="17"/>
      <c r="L17" s="115">
        <v>7.0000000000000007E-2</v>
      </c>
      <c r="M17" s="114" t="s">
        <v>235</v>
      </c>
      <c r="N17" s="114">
        <f>SUM(L17:M17)</f>
        <v>7.0000000000000007E-2</v>
      </c>
      <c r="O17" s="116">
        <f>BB17*100/BB$11</f>
        <v>89.658824010761592</v>
      </c>
      <c r="P17" s="15"/>
      <c r="Q17" s="118">
        <v>95</v>
      </c>
      <c r="R17" s="116">
        <f>BG17</f>
        <v>103.01176398385765</v>
      </c>
      <c r="S17" s="17"/>
      <c r="T17" s="106"/>
      <c r="AW17" s="181">
        <f>'Datablad SOMMER- IKKE ENDRE NOE'!B46</f>
        <v>43101.416333333334</v>
      </c>
      <c r="AX17" s="182">
        <f>I17</f>
        <v>0.4</v>
      </c>
      <c r="AY17" s="181">
        <f>AW17-(AW17*I17)</f>
        <v>25860.8498</v>
      </c>
      <c r="AZ17" s="183">
        <f>AY17*100/AY$11</f>
        <v>88.501935959009828</v>
      </c>
      <c r="BA17" s="182">
        <f>I17+(100%-I17)*N17</f>
        <v>0.442</v>
      </c>
      <c r="BB17" s="181">
        <f>AW17-(AW17*BA17)</f>
        <v>24050.590314000001</v>
      </c>
      <c r="BC17" s="183">
        <f>BB17*100/BB$11</f>
        <v>89.658824010761592</v>
      </c>
      <c r="BD17" s="184">
        <f>Q17</f>
        <v>95</v>
      </c>
      <c r="BE17" s="181">
        <f>BE$11*Q17/100</f>
        <v>42472.22931000001</v>
      </c>
      <c r="BF17" s="181">
        <f>BE17-BB17</f>
        <v>18421.638996000009</v>
      </c>
      <c r="BG17" s="185">
        <f>BF17*100/BF$11</f>
        <v>103.01176398385765</v>
      </c>
    </row>
    <row r="18" spans="2:59" ht="12" customHeight="1">
      <c r="B18" s="106"/>
      <c r="C18" s="68"/>
      <c r="D18" s="15"/>
      <c r="E18" s="17"/>
      <c r="F18" s="107"/>
      <c r="G18" s="117"/>
      <c r="H18" s="117"/>
      <c r="I18" s="117"/>
      <c r="J18" s="17"/>
      <c r="K18" s="17"/>
      <c r="L18" s="117"/>
      <c r="M18" s="117"/>
      <c r="N18" s="117"/>
      <c r="O18" s="17"/>
      <c r="P18" s="15"/>
      <c r="Q18" s="107"/>
      <c r="R18" s="17"/>
      <c r="S18" s="17"/>
      <c r="T18" s="106"/>
      <c r="AW18" s="181"/>
      <c r="AX18" s="181"/>
      <c r="AY18" s="20"/>
      <c r="AZ18" s="20"/>
      <c r="BA18" s="181"/>
      <c r="BB18" s="181"/>
      <c r="BC18" s="181"/>
      <c r="BD18" s="184"/>
      <c r="BE18" s="181"/>
      <c r="BF18" s="185"/>
      <c r="BG18" s="185"/>
    </row>
    <row r="19" spans="2:59" ht="23.5">
      <c r="B19" s="106"/>
      <c r="C19" s="68"/>
      <c r="D19" s="70" t="s">
        <v>152</v>
      </c>
      <c r="E19" s="116">
        <f>'Datablad SOMMER- IKKE ENDRE NOE'!C48</f>
        <v>157.43636180702285</v>
      </c>
      <c r="F19" s="107"/>
      <c r="G19" s="114">
        <v>0.64</v>
      </c>
      <c r="H19" s="171">
        <v>7.0000000000000007E-2</v>
      </c>
      <c r="I19" s="114">
        <f>G19+(1-G19)*H19</f>
        <v>0.66520000000000001</v>
      </c>
      <c r="J19" s="116">
        <f>AZ19</f>
        <v>89.642336620733403</v>
      </c>
      <c r="K19" s="17"/>
      <c r="L19" s="115">
        <v>6.5000000000000002E-2</v>
      </c>
      <c r="M19" s="114" t="s">
        <v>235</v>
      </c>
      <c r="N19" s="114">
        <f>SUM(L19:M19)</f>
        <v>6.5000000000000002E-2</v>
      </c>
      <c r="O19" s="116">
        <f>BB19*100/BB$11</f>
        <v>91.302379891487746</v>
      </c>
      <c r="P19" s="15"/>
      <c r="Q19" s="118">
        <v>95</v>
      </c>
      <c r="R19" s="116">
        <f>BG19</f>
        <v>100.54643016276842</v>
      </c>
      <c r="S19" s="17"/>
      <c r="T19" s="106"/>
      <c r="AW19" s="181">
        <f>'Datablad SOMMER- IKKE ENDRE NOE'!B48</f>
        <v>78238</v>
      </c>
      <c r="AX19" s="182">
        <f>I19</f>
        <v>0.66520000000000001</v>
      </c>
      <c r="AY19" s="181">
        <f>AW19-(AW19*I19)</f>
        <v>26194.082399999999</v>
      </c>
      <c r="AZ19" s="183">
        <f>AY19*100/AY$11</f>
        <v>89.642336620733403</v>
      </c>
      <c r="BA19" s="182">
        <f>I19+(100%-I19)*N19</f>
        <v>0.68696199999999996</v>
      </c>
      <c r="BB19" s="181">
        <f>AW19-(AW19*BA19)</f>
        <v>24491.467044000005</v>
      </c>
      <c r="BC19" s="183">
        <f>BB19*100/BB$11</f>
        <v>91.302379891487746</v>
      </c>
      <c r="BD19" s="184">
        <f>Q19</f>
        <v>95</v>
      </c>
      <c r="BE19" s="181">
        <f>BE$11*Q19/100</f>
        <v>42472.22931000001</v>
      </c>
      <c r="BF19" s="181">
        <f>BE19-BB19</f>
        <v>17980.762266000005</v>
      </c>
      <c r="BG19" s="185">
        <f>BF19*100/BF$11</f>
        <v>100.54643016276842</v>
      </c>
    </row>
    <row r="20" spans="2:59" ht="12" customHeight="1">
      <c r="B20" s="106"/>
      <c r="C20" s="68"/>
      <c r="D20" s="15"/>
      <c r="E20" s="17"/>
      <c r="F20" s="107"/>
      <c r="G20" s="117"/>
      <c r="H20" s="117"/>
      <c r="I20" s="117"/>
      <c r="J20" s="17"/>
      <c r="K20" s="17"/>
      <c r="L20" s="117"/>
      <c r="M20" s="117"/>
      <c r="N20" s="117"/>
      <c r="O20" s="17"/>
      <c r="P20" s="15"/>
      <c r="Q20" s="107"/>
      <c r="R20" s="17"/>
      <c r="S20" s="17"/>
      <c r="T20" s="106"/>
      <c r="AW20" s="181"/>
      <c r="AX20" s="181"/>
      <c r="AY20" s="20"/>
      <c r="AZ20" s="20"/>
      <c r="BA20" s="181"/>
      <c r="BB20" s="181"/>
      <c r="BC20" s="181"/>
      <c r="BD20" s="184"/>
      <c r="BE20" s="181"/>
      <c r="BF20" s="185"/>
      <c r="BG20" s="185"/>
    </row>
    <row r="21" spans="2:59" ht="23.5">
      <c r="B21" s="106"/>
      <c r="C21" s="68"/>
      <c r="D21" s="10" t="s">
        <v>9</v>
      </c>
      <c r="E21" s="116">
        <f>'Datablad SOMMER- IKKE ENDRE NOE'!C43</f>
        <v>96.122346312506295</v>
      </c>
      <c r="F21" s="107"/>
      <c r="G21" s="114">
        <v>0.41</v>
      </c>
      <c r="H21" s="115">
        <v>0.02</v>
      </c>
      <c r="I21" s="114">
        <f>SUM(G21:H21)</f>
        <v>0.43</v>
      </c>
      <c r="J21" s="116">
        <f>AZ21</f>
        <v>93.179825507021405</v>
      </c>
      <c r="K21" s="17"/>
      <c r="L21" s="115">
        <v>0.12</v>
      </c>
      <c r="M21" s="114">
        <v>0.02</v>
      </c>
      <c r="N21" s="114">
        <f>SUM(L21:M21)</f>
        <v>0.13999999999999999</v>
      </c>
      <c r="O21" s="116">
        <f>BB21*100/BB$11</f>
        <v>87.292646989148579</v>
      </c>
      <c r="P21" s="15"/>
      <c r="Q21" s="118">
        <v>110</v>
      </c>
      <c r="R21" s="116">
        <f>BG21</f>
        <v>144.0610295162771</v>
      </c>
      <c r="S21" s="17"/>
      <c r="T21" s="106"/>
      <c r="AW21" s="181">
        <f>'Datablad SOMMER- IKKE ENDRE NOE'!B43</f>
        <v>47768</v>
      </c>
      <c r="AX21" s="182">
        <f>I21</f>
        <v>0.43</v>
      </c>
      <c r="AY21" s="181">
        <f>AW21-(AW21*I21)</f>
        <v>27227.760000000002</v>
      </c>
      <c r="AZ21" s="183">
        <f>AY21*100/AY$11</f>
        <v>93.179825507021405</v>
      </c>
      <c r="BA21" s="182">
        <f>I21+(100%-I21)*N21</f>
        <v>0.50980000000000003</v>
      </c>
      <c r="BB21" s="181">
        <f>AW21-(AW21*BA21)</f>
        <v>23415.873599999999</v>
      </c>
      <c r="BC21" s="183">
        <f>BB21*100/BB$11</f>
        <v>87.292646989148579</v>
      </c>
      <c r="BD21" s="184">
        <f>Q21</f>
        <v>110</v>
      </c>
      <c r="BE21" s="181">
        <f>BE$11*Q21/100</f>
        <v>49178.370780000005</v>
      </c>
      <c r="BF21" s="181">
        <f>BE21-BB21</f>
        <v>25762.497180000006</v>
      </c>
      <c r="BG21" s="185">
        <f>BF21*100/BF$11</f>
        <v>144.0610295162771</v>
      </c>
    </row>
    <row r="22" spans="2:59" ht="35.65" customHeight="1">
      <c r="B22" s="106"/>
      <c r="C22" s="68"/>
      <c r="D22" s="142"/>
      <c r="E22" s="17"/>
      <c r="F22" s="107"/>
      <c r="G22" s="117"/>
      <c r="H22" s="117"/>
      <c r="I22" s="117"/>
      <c r="J22" s="17"/>
      <c r="K22" s="17"/>
      <c r="L22" s="114"/>
      <c r="M22" s="114"/>
      <c r="N22" s="114"/>
      <c r="O22" s="116"/>
      <c r="P22" s="15"/>
      <c r="Q22" s="113"/>
      <c r="R22" s="116"/>
      <c r="S22" s="17"/>
      <c r="T22" s="106"/>
      <c r="AW22" s="181"/>
      <c r="AX22" s="181"/>
      <c r="AY22" s="20"/>
      <c r="AZ22" s="20"/>
      <c r="BA22" s="181"/>
      <c r="BB22" s="181"/>
      <c r="BC22" s="181"/>
      <c r="BD22" s="184"/>
      <c r="BE22" s="181"/>
      <c r="BF22" s="185"/>
      <c r="BG22" s="185"/>
    </row>
    <row r="23" spans="2:59" ht="23.5">
      <c r="B23" s="106"/>
      <c r="C23" s="68"/>
      <c r="D23" s="138" t="s">
        <v>186</v>
      </c>
      <c r="E23" s="116">
        <f>'Datablad SOMMER- IKKE ENDRE NOE'!C50</f>
        <v>151.19428513935003</v>
      </c>
      <c r="F23" s="107"/>
      <c r="G23" s="114">
        <v>0.67</v>
      </c>
      <c r="H23" s="171">
        <v>0.1</v>
      </c>
      <c r="I23" s="114">
        <f>G23+(1-G23)*H23</f>
        <v>0.70300000000000007</v>
      </c>
      <c r="J23" s="116">
        <f>AZ23</f>
        <v>76.368541983651269</v>
      </c>
      <c r="K23" s="17"/>
      <c r="L23" s="115">
        <v>7.0000000000000007E-2</v>
      </c>
      <c r="M23" s="114">
        <v>0.01</v>
      </c>
      <c r="N23" s="114">
        <f>SUM(L23:M23)</f>
        <v>0.08</v>
      </c>
      <c r="O23" s="116">
        <f>BB23*100/BB$11</f>
        <v>76.534922249410855</v>
      </c>
      <c r="P23" s="15"/>
      <c r="Q23" s="118">
        <v>85</v>
      </c>
      <c r="R23" s="116">
        <f>BG23</f>
        <v>97.697616625883697</v>
      </c>
      <c r="S23" s="17"/>
      <c r="T23" s="106"/>
      <c r="AW23" s="181">
        <f>'Datablad SOMMER- IKKE ENDRE NOE'!B50</f>
        <v>75136</v>
      </c>
      <c r="AX23" s="182">
        <f>I23</f>
        <v>0.70300000000000007</v>
      </c>
      <c r="AY23" s="181">
        <f>AW23-(AW23*I23)</f>
        <v>22315.391999999993</v>
      </c>
      <c r="AZ23" s="183">
        <f>AY23*100/AY$11</f>
        <v>76.368541983651269</v>
      </c>
      <c r="BA23" s="182">
        <f>I23+(100%-I23)*N23</f>
        <v>0.72676000000000007</v>
      </c>
      <c r="BB23" s="181">
        <f>AW23-(AW23*BA23)</f>
        <v>20530.160639999995</v>
      </c>
      <c r="BC23" s="183">
        <f>BB23*100/BB$11</f>
        <v>76.534922249410855</v>
      </c>
      <c r="BD23" s="184">
        <f>Q23</f>
        <v>85</v>
      </c>
      <c r="BE23" s="181">
        <f>BE$11*Q23/100</f>
        <v>38001.468330000003</v>
      </c>
      <c r="BF23" s="181">
        <f>BE23-BB23</f>
        <v>17471.307690000009</v>
      </c>
      <c r="BG23" s="185">
        <f>BF23*100/BF$11</f>
        <v>97.697616625883697</v>
      </c>
    </row>
    <row r="24" spans="2:59" ht="10.5" customHeight="1">
      <c r="B24" s="106"/>
      <c r="C24" s="68"/>
      <c r="D24" s="17"/>
      <c r="E24" s="17"/>
      <c r="F24" s="17"/>
      <c r="G24" s="117"/>
      <c r="H24" s="117"/>
      <c r="I24" s="117"/>
      <c r="J24" s="17"/>
      <c r="K24" s="17"/>
      <c r="L24" s="114"/>
      <c r="M24" s="114"/>
      <c r="N24" s="114"/>
      <c r="O24" s="116"/>
      <c r="P24" s="15"/>
      <c r="Q24" s="113"/>
      <c r="R24" s="116"/>
      <c r="S24" s="17"/>
      <c r="T24" s="106"/>
      <c r="AW24" s="181"/>
      <c r="AX24" s="181"/>
      <c r="AY24" s="20"/>
      <c r="AZ24" s="20"/>
      <c r="BA24" s="181"/>
      <c r="BB24" s="181"/>
      <c r="BC24" s="181"/>
      <c r="BD24" s="184"/>
      <c r="BE24" s="181"/>
      <c r="BF24" s="185"/>
      <c r="BG24" s="185"/>
    </row>
    <row r="25" spans="2:59" ht="23.5">
      <c r="B25" s="106"/>
      <c r="C25" s="68"/>
      <c r="D25" s="14" t="s">
        <v>11</v>
      </c>
      <c r="E25" s="116">
        <f>'Datablad SOMMER- IKKE ENDRE NOE'!C45</f>
        <v>136.66968507898179</v>
      </c>
      <c r="F25" s="107"/>
      <c r="G25" s="114">
        <v>0.62</v>
      </c>
      <c r="H25" s="171">
        <v>7.0000000000000007E-2</v>
      </c>
      <c r="I25" s="114">
        <f>G25+(1-G25)*H25</f>
        <v>0.64659999999999995</v>
      </c>
      <c r="J25" s="116">
        <f>AZ25</f>
        <v>82.141269909714566</v>
      </c>
      <c r="K25" s="17"/>
      <c r="L25" s="115">
        <v>6.5000000000000002E-2</v>
      </c>
      <c r="M25" s="114" t="s">
        <v>235</v>
      </c>
      <c r="N25" s="114">
        <f>SUM(L25:M25)</f>
        <v>6.5000000000000002E-2</v>
      </c>
      <c r="O25" s="116">
        <f>BB25*100/BB$11</f>
        <v>83.662404537672245</v>
      </c>
      <c r="P25" s="15"/>
      <c r="Q25" s="118">
        <v>85</v>
      </c>
      <c r="R25" s="116">
        <f>BG25</f>
        <v>87.006393193491618</v>
      </c>
      <c r="S25" s="17"/>
      <c r="T25" s="106"/>
      <c r="AW25" s="181">
        <f>'Datablad SOMMER- IKKE ENDRE NOE'!B45</f>
        <v>67918</v>
      </c>
      <c r="AX25" s="182">
        <f>I25</f>
        <v>0.64659999999999995</v>
      </c>
      <c r="AY25" s="181">
        <f>AW25-(AW25*I25)</f>
        <v>24002.2212</v>
      </c>
      <c r="AZ25" s="183">
        <f>AY25*100/AY$11</f>
        <v>82.141269909714566</v>
      </c>
      <c r="BA25" s="182">
        <f>I25+(100%-I25)*N25</f>
        <v>0.66957099999999992</v>
      </c>
      <c r="BB25" s="181">
        <f>AW25-(AW25*BA25)</f>
        <v>22442.076822000003</v>
      </c>
      <c r="BC25" s="183">
        <f>BB25*100/BB$11</f>
        <v>83.662404537672245</v>
      </c>
      <c r="BD25" s="184">
        <f>Q25</f>
        <v>85</v>
      </c>
      <c r="BE25" s="181">
        <f>BE$11*Q25/100</f>
        <v>38001.468330000003</v>
      </c>
      <c r="BF25" s="181">
        <f>BE25-BB25</f>
        <v>15559.391508000001</v>
      </c>
      <c r="BG25" s="185">
        <f>BF25*100/BF$11</f>
        <v>87.006393193491618</v>
      </c>
    </row>
    <row r="26" spans="2:59" ht="12.75" customHeight="1">
      <c r="B26" s="106"/>
      <c r="C26" s="68"/>
      <c r="D26" s="17"/>
      <c r="E26" s="17"/>
      <c r="F26" s="17"/>
      <c r="G26" s="117"/>
      <c r="H26" s="117"/>
      <c r="I26" s="117"/>
      <c r="J26" s="17"/>
      <c r="K26" s="17"/>
      <c r="L26" s="117"/>
      <c r="M26" s="117"/>
      <c r="N26" s="117"/>
      <c r="O26" s="17"/>
      <c r="P26" s="17"/>
      <c r="Q26" s="17"/>
      <c r="R26" s="17"/>
      <c r="S26" s="17"/>
      <c r="T26" s="106"/>
      <c r="AW26" s="181"/>
      <c r="AX26" s="181"/>
      <c r="AY26" s="20"/>
      <c r="AZ26" s="20"/>
      <c r="BA26" s="181"/>
      <c r="BB26" s="181"/>
      <c r="BC26" s="181"/>
      <c r="BD26" s="184"/>
      <c r="BE26" s="181"/>
      <c r="BF26" s="185"/>
      <c r="BG26" s="185"/>
    </row>
    <row r="27" spans="2:59" ht="23.5">
      <c r="B27" s="106"/>
      <c r="C27" s="68"/>
      <c r="D27" s="63" t="s">
        <v>185</v>
      </c>
      <c r="E27" s="116">
        <f>'Datablad SOMMER- IKKE ENDRE NOE'!C49</f>
        <v>59.158627628534056</v>
      </c>
      <c r="F27" s="100"/>
      <c r="G27" s="114">
        <v>0.35</v>
      </c>
      <c r="H27" s="115">
        <v>0.05</v>
      </c>
      <c r="I27" s="114">
        <f>SUM(G27:H27)</f>
        <v>0.39999999999999997</v>
      </c>
      <c r="J27" s="116">
        <f>AZ27</f>
        <v>60.365946559728634</v>
      </c>
      <c r="K27" s="68"/>
      <c r="L27" s="115">
        <v>0.08</v>
      </c>
      <c r="M27" s="114" t="s">
        <v>235</v>
      </c>
      <c r="N27" s="114">
        <v>0.08</v>
      </c>
      <c r="O27" s="116">
        <f>BB27*100/BB$11</f>
        <v>60.497462783170306</v>
      </c>
      <c r="P27" s="68"/>
      <c r="Q27" s="118">
        <v>85</v>
      </c>
      <c r="R27" s="116">
        <f>BG27</f>
        <v>121.75380582524456</v>
      </c>
      <c r="S27" s="17"/>
      <c r="T27" s="106"/>
      <c r="AW27" s="181">
        <f>'Datablad SOMMER- IKKE ENDRE NOE'!B49</f>
        <v>29398.880000000001</v>
      </c>
      <c r="AX27" s="182">
        <f>I27</f>
        <v>0.39999999999999997</v>
      </c>
      <c r="AY27" s="181">
        <f>AW27-(AW27*I27)</f>
        <v>17639.328000000001</v>
      </c>
      <c r="AZ27" s="183">
        <f>AY27*100/AY$11</f>
        <v>60.365946559728634</v>
      </c>
      <c r="BA27" s="182">
        <f>I27+(100%-I27)*N27</f>
        <v>0.44799999999999995</v>
      </c>
      <c r="BB27" s="181">
        <f>AW27-(AW27*BA27)</f>
        <v>16228.181760000001</v>
      </c>
      <c r="BC27" s="183">
        <f>BB27*100/BB$11</f>
        <v>60.497462783170306</v>
      </c>
      <c r="BD27" s="184">
        <f>Q27</f>
        <v>85</v>
      </c>
      <c r="BE27" s="181">
        <f>BE$11*Q27/100</f>
        <v>38001.468330000003</v>
      </c>
      <c r="BF27" s="181">
        <f>BE27-BB27</f>
        <v>21773.286570000004</v>
      </c>
      <c r="BG27" s="185">
        <f>BF27*100/BF$11</f>
        <v>121.75380582524456</v>
      </c>
    </row>
    <row r="28" spans="2:59" ht="8.15" customHeight="1">
      <c r="B28" s="106"/>
      <c r="C28" s="68"/>
      <c r="D28" s="15"/>
      <c r="E28" s="17"/>
      <c r="F28" s="107"/>
      <c r="G28" s="117"/>
      <c r="H28" s="117"/>
      <c r="I28" s="117"/>
      <c r="J28" s="17"/>
      <c r="K28" s="17"/>
      <c r="L28" s="117"/>
      <c r="M28" s="117"/>
      <c r="N28" s="117"/>
      <c r="O28" s="17"/>
      <c r="P28" s="15"/>
      <c r="Q28" s="107"/>
      <c r="R28" s="17"/>
      <c r="S28" s="17"/>
      <c r="T28" s="106"/>
      <c r="AX28" s="177"/>
      <c r="AY28" s="8"/>
      <c r="AZ28" s="8"/>
      <c r="BA28" s="177"/>
      <c r="BB28" s="176"/>
      <c r="BC28" s="177"/>
      <c r="BD28" s="177"/>
      <c r="BE28" s="178"/>
      <c r="BF28" s="176"/>
      <c r="BG28" s="176"/>
    </row>
    <row r="29" spans="2:59" ht="8.15" customHeight="1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</row>
    <row r="30" spans="2:59" ht="23.5">
      <c r="B30" s="68"/>
      <c r="C30" s="68"/>
      <c r="D30" s="68"/>
      <c r="E30" s="107"/>
      <c r="F30" s="107"/>
      <c r="G30" s="107"/>
      <c r="H30" s="107"/>
      <c r="I30" s="107"/>
      <c r="J30" s="15"/>
      <c r="K30" s="15"/>
      <c r="L30" s="15"/>
      <c r="M30" s="15"/>
      <c r="N30" s="15"/>
      <c r="O30" s="15"/>
      <c r="P30" s="15"/>
      <c r="Q30" s="15"/>
      <c r="R30" s="15"/>
      <c r="S30" s="68"/>
      <c r="T30" s="68"/>
    </row>
    <row r="31" spans="2:59" ht="23.5">
      <c r="B31" s="68"/>
      <c r="C31" s="68"/>
      <c r="D31" s="68"/>
      <c r="E31" s="100"/>
      <c r="F31" s="100"/>
      <c r="G31" s="100"/>
      <c r="H31" s="16" t="s">
        <v>93</v>
      </c>
      <c r="I31" s="100"/>
      <c r="J31" s="68"/>
      <c r="K31" s="68"/>
      <c r="L31" s="59" t="s">
        <v>331</v>
      </c>
      <c r="M31" s="59"/>
      <c r="N31" s="61"/>
      <c r="O31" s="68"/>
      <c r="P31" s="68"/>
      <c r="Q31" s="68"/>
      <c r="R31" s="68"/>
      <c r="S31" s="68"/>
      <c r="T31" s="68"/>
    </row>
    <row r="32" spans="2:59" ht="23.5">
      <c r="B32" s="68"/>
      <c r="C32" s="68"/>
      <c r="D32" s="68"/>
      <c r="E32" s="100"/>
      <c r="F32" s="100"/>
      <c r="G32" s="100"/>
      <c r="H32" s="16" t="s">
        <v>106</v>
      </c>
      <c r="I32" s="100"/>
      <c r="J32" s="68"/>
      <c r="K32" s="68"/>
      <c r="L32" s="56" t="s">
        <v>107</v>
      </c>
      <c r="M32" s="56"/>
      <c r="N32" s="56"/>
      <c r="O32" s="68"/>
      <c r="P32" s="68"/>
      <c r="Q32" s="68"/>
      <c r="R32" s="68"/>
      <c r="S32" s="68"/>
      <c r="T32" s="68"/>
    </row>
    <row r="33" spans="8:59" ht="23.5">
      <c r="H33" s="17"/>
      <c r="L33" s="67"/>
      <c r="M33" s="67"/>
      <c r="N33" s="67"/>
    </row>
    <row r="35" spans="8:59" ht="23.5">
      <c r="BB35" s="178"/>
      <c r="BC35" s="178"/>
      <c r="BD35" s="178"/>
      <c r="BE35" s="178"/>
      <c r="BF35" s="176"/>
      <c r="BG35" s="176">
        <f>BF35-(BF35*N27)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zoomScale="70" zoomScaleNormal="70" workbookViewId="0">
      <selection activeCell="G23" sqref="G23"/>
    </sheetView>
  </sheetViews>
  <sheetFormatPr baseColWidth="10" defaultRowHeight="14.5"/>
  <cols>
    <col min="1" max="1" width="11.81640625" customWidth="1"/>
    <col min="2" max="2" width="8.81640625" customWidth="1"/>
    <col min="3" max="3" width="17.08984375" customWidth="1"/>
    <col min="4" max="4" width="11.81640625" customWidth="1"/>
    <col min="5" max="5" width="2.36328125" customWidth="1"/>
    <col min="6" max="6" width="16.6328125" customWidth="1"/>
    <col min="8" max="8" width="16.08984375" customWidth="1"/>
    <col min="9" max="9" width="26.08984375" customWidth="1"/>
    <col min="10" max="10" width="2.6328125" customWidth="1"/>
    <col min="11" max="11" width="14" customWidth="1"/>
    <col min="13" max="13" width="11.81640625" customWidth="1"/>
    <col min="14" max="14" width="14.36328125" customWidth="1"/>
    <col min="15" max="15" width="2.6328125" customWidth="1"/>
    <col min="16" max="16" width="16" customWidth="1"/>
    <col min="18" max="18" width="23.08984375" customWidth="1"/>
    <col min="19" max="19" width="13.6328125" customWidth="1"/>
    <col min="22" max="22" width="14" customWidth="1"/>
    <col min="24" max="24" width="2.36328125" customWidth="1"/>
    <col min="27" max="27" width="11.6328125" customWidth="1"/>
  </cols>
  <sheetData>
    <row r="1" spans="1:19" ht="33.5">
      <c r="A1" s="41" t="s">
        <v>270</v>
      </c>
    </row>
    <row r="3" spans="1:19">
      <c r="P3" s="68"/>
      <c r="Q3" s="69"/>
    </row>
    <row r="4" spans="1:19" ht="15" thickBot="1"/>
    <row r="5" spans="1:19" ht="24" thickBot="1">
      <c r="A5" s="35" t="s">
        <v>88</v>
      </c>
      <c r="B5" s="43"/>
      <c r="C5" s="43"/>
      <c r="D5" s="36"/>
      <c r="F5" s="37" t="s">
        <v>89</v>
      </c>
      <c r="G5" s="44"/>
      <c r="H5" s="44"/>
      <c r="I5" s="38"/>
      <c r="K5" s="31" t="s">
        <v>90</v>
      </c>
      <c r="L5" s="31"/>
      <c r="M5" s="31"/>
      <c r="N5" s="31"/>
      <c r="P5" s="32" t="s">
        <v>91</v>
      </c>
      <c r="Q5" s="32"/>
      <c r="R5" s="32"/>
      <c r="S5" s="32"/>
    </row>
    <row r="7" spans="1:19">
      <c r="A7" s="5" t="s">
        <v>83</v>
      </c>
      <c r="B7" s="20" t="s">
        <v>4</v>
      </c>
      <c r="C7" s="20" t="s">
        <v>84</v>
      </c>
      <c r="D7" s="20" t="s">
        <v>85</v>
      </c>
      <c r="F7" s="5" t="s">
        <v>83</v>
      </c>
      <c r="G7" s="20" t="s">
        <v>4</v>
      </c>
      <c r="H7" s="20" t="s">
        <v>84</v>
      </c>
      <c r="I7" s="20" t="s">
        <v>85</v>
      </c>
      <c r="K7" s="5" t="s">
        <v>83</v>
      </c>
      <c r="L7" s="20" t="s">
        <v>4</v>
      </c>
      <c r="M7" s="20" t="s">
        <v>84</v>
      </c>
      <c r="N7" s="20" t="s">
        <v>85</v>
      </c>
      <c r="P7" s="5" t="s">
        <v>83</v>
      </c>
      <c r="Q7" s="20" t="s">
        <v>4</v>
      </c>
      <c r="R7" s="20" t="s">
        <v>84</v>
      </c>
      <c r="S7" s="20" t="s">
        <v>85</v>
      </c>
    </row>
    <row r="8" spans="1:19">
      <c r="A8" s="5"/>
      <c r="B8" s="5"/>
      <c r="C8" s="5"/>
      <c r="D8" s="5"/>
      <c r="F8" s="5"/>
      <c r="G8" s="20"/>
      <c r="H8" s="20"/>
      <c r="I8" s="20"/>
      <c r="K8" s="5"/>
      <c r="L8" s="20"/>
      <c r="M8" s="20"/>
      <c r="N8" s="20"/>
      <c r="P8" s="5"/>
      <c r="Q8" s="20"/>
      <c r="R8" s="20"/>
      <c r="S8" s="20"/>
    </row>
    <row r="9" spans="1:19">
      <c r="A9" s="5" t="s">
        <v>179</v>
      </c>
      <c r="B9" s="34">
        <v>0.35</v>
      </c>
      <c r="C9" s="47">
        <v>0.05</v>
      </c>
      <c r="D9" s="34">
        <f>SUM(B9:C9)</f>
        <v>0.39999999999999997</v>
      </c>
      <c r="F9" s="5" t="s">
        <v>166</v>
      </c>
      <c r="G9" s="34">
        <v>0.35</v>
      </c>
      <c r="H9" s="34">
        <v>0.06</v>
      </c>
      <c r="I9" s="155">
        <f>SUM(G9:H9)</f>
        <v>0.41</v>
      </c>
      <c r="K9" s="5" t="s">
        <v>86</v>
      </c>
      <c r="L9" s="34">
        <v>0.373</v>
      </c>
      <c r="M9" s="34">
        <v>4.4999999999999998E-2</v>
      </c>
      <c r="N9" s="34">
        <v>0.41799999999999998</v>
      </c>
      <c r="P9" s="46" t="s">
        <v>86</v>
      </c>
      <c r="Q9" s="33">
        <v>0.37</v>
      </c>
      <c r="R9" s="47">
        <v>0.03</v>
      </c>
      <c r="S9" s="47">
        <f>SUM(Q9:R9)</f>
        <v>0.4</v>
      </c>
    </row>
    <row r="10" spans="1:19">
      <c r="A10" s="5" t="s">
        <v>180</v>
      </c>
      <c r="B10" s="34">
        <v>0.35</v>
      </c>
      <c r="C10" s="47">
        <v>6.2E-2</v>
      </c>
      <c r="D10" s="34">
        <f>SUM(B10:C10)</f>
        <v>0.41199999999999998</v>
      </c>
      <c r="F10" s="5"/>
      <c r="G10" s="34"/>
      <c r="H10" s="34"/>
      <c r="I10" s="155"/>
      <c r="K10" s="5" t="s">
        <v>92</v>
      </c>
      <c r="L10" s="34">
        <v>0.373</v>
      </c>
      <c r="M10" s="34">
        <v>0.06</v>
      </c>
      <c r="N10" s="34">
        <v>0.433</v>
      </c>
      <c r="P10" s="46"/>
      <c r="Q10" s="33"/>
      <c r="R10" s="47"/>
      <c r="S10" s="47"/>
    </row>
    <row r="11" spans="1:19">
      <c r="A11" s="5" t="s">
        <v>181</v>
      </c>
      <c r="B11" s="34">
        <v>0.35</v>
      </c>
      <c r="C11" s="47">
        <v>7.4999999999999997E-2</v>
      </c>
      <c r="D11" s="34">
        <f>SUM(B11:C11)</f>
        <v>0.42499999999999999</v>
      </c>
      <c r="F11" s="5" t="s">
        <v>332</v>
      </c>
      <c r="G11" s="34"/>
      <c r="H11" s="34"/>
      <c r="I11" s="155">
        <v>0.02</v>
      </c>
      <c r="K11" s="5" t="s">
        <v>93</v>
      </c>
      <c r="L11" s="34">
        <v>0.373</v>
      </c>
      <c r="M11" s="34">
        <v>7.4999999999999997E-2</v>
      </c>
      <c r="N11" s="34">
        <v>0.44800000000000001</v>
      </c>
      <c r="P11" s="46" t="s">
        <v>339</v>
      </c>
      <c r="Q11" s="33"/>
      <c r="R11" s="47"/>
      <c r="S11" s="47"/>
    </row>
    <row r="12" spans="1:19">
      <c r="A12" s="5" t="s">
        <v>182</v>
      </c>
      <c r="B12" s="34">
        <v>0.35</v>
      </c>
      <c r="C12" s="47">
        <v>8.3000000000000004E-2</v>
      </c>
      <c r="D12" s="34">
        <f>SUM(B12:C12)</f>
        <v>0.433</v>
      </c>
      <c r="F12" s="5"/>
      <c r="G12" s="34"/>
      <c r="H12" s="34"/>
      <c r="I12" s="155"/>
      <c r="K12" s="5"/>
      <c r="L12" s="34"/>
      <c r="M12" s="34"/>
      <c r="N12" s="34"/>
      <c r="P12" s="46"/>
      <c r="Q12" s="33"/>
      <c r="R12" s="47"/>
      <c r="S12" s="47"/>
    </row>
    <row r="13" spans="1:19">
      <c r="A13" s="5"/>
      <c r="B13" s="34"/>
      <c r="C13" s="47"/>
      <c r="D13" s="34"/>
      <c r="K13" s="5"/>
      <c r="L13" s="33"/>
      <c r="M13" s="34"/>
      <c r="N13" s="34"/>
      <c r="P13" s="33"/>
      <c r="Q13" s="33"/>
      <c r="R13" s="33"/>
      <c r="S13" s="34"/>
    </row>
    <row r="14" spans="1:19">
      <c r="A14" s="5"/>
      <c r="B14" s="57"/>
      <c r="C14" s="45"/>
      <c r="D14" s="58"/>
      <c r="G14" s="8"/>
      <c r="H14" s="8"/>
      <c r="I14" s="8"/>
      <c r="P14" s="120"/>
      <c r="Q14" s="121"/>
      <c r="R14" s="121"/>
      <c r="S14" s="5"/>
    </row>
    <row r="15" spans="1:19" ht="15" thickBot="1">
      <c r="G15" s="8"/>
      <c r="H15" s="8"/>
      <c r="I15" s="8"/>
    </row>
    <row r="16" spans="1:19" ht="16" thickBot="1">
      <c r="A16" s="48" t="s">
        <v>94</v>
      </c>
      <c r="B16" s="49"/>
      <c r="C16" s="49"/>
      <c r="D16" s="73">
        <v>0.433</v>
      </c>
      <c r="E16" s="66"/>
      <c r="F16" s="71" t="s">
        <v>95</v>
      </c>
      <c r="G16" s="50"/>
      <c r="H16" s="50"/>
      <c r="I16" s="72">
        <v>0.43</v>
      </c>
      <c r="J16" s="66"/>
      <c r="K16" s="51" t="s">
        <v>96</v>
      </c>
      <c r="L16" s="51"/>
      <c r="M16" s="51"/>
      <c r="N16" s="163">
        <v>0.44800000000000001</v>
      </c>
      <c r="O16" s="66"/>
      <c r="P16" s="52" t="s">
        <v>125</v>
      </c>
      <c r="Q16" s="52"/>
      <c r="R16" s="52"/>
      <c r="S16" s="128">
        <v>0.4</v>
      </c>
    </row>
    <row r="17" spans="1:19" ht="15" thickBot="1">
      <c r="N17" s="8"/>
    </row>
    <row r="18" spans="1:19" ht="16" thickBot="1">
      <c r="A18" s="126" t="s">
        <v>183</v>
      </c>
      <c r="B18" s="124"/>
      <c r="C18" s="124"/>
      <c r="D18" s="125"/>
      <c r="F18" s="71" t="s">
        <v>127</v>
      </c>
      <c r="G18" s="71"/>
      <c r="H18" s="71"/>
      <c r="I18" s="198">
        <v>0.41</v>
      </c>
      <c r="K18" s="51" t="s">
        <v>127</v>
      </c>
      <c r="L18" s="51"/>
      <c r="M18" s="51"/>
      <c r="N18" s="99"/>
      <c r="P18" s="52" t="s">
        <v>127</v>
      </c>
      <c r="Q18" s="51"/>
      <c r="R18" s="51"/>
      <c r="S18" s="99">
        <v>0.4</v>
      </c>
    </row>
    <row r="19" spans="1:19">
      <c r="D19" s="45"/>
      <c r="K19" s="5"/>
      <c r="L19" s="5"/>
      <c r="M19" s="5"/>
      <c r="N19" s="20"/>
      <c r="S19" s="57"/>
    </row>
    <row r="20" spans="1:19">
      <c r="D20" s="45"/>
      <c r="F20" s="5" t="s">
        <v>253</v>
      </c>
      <c r="G20" s="121"/>
      <c r="H20" s="121"/>
      <c r="I20" s="121"/>
      <c r="K20" s="5" t="s">
        <v>163</v>
      </c>
      <c r="L20" s="5"/>
      <c r="M20" s="5"/>
      <c r="N20" s="47">
        <v>0.40300000000000002</v>
      </c>
      <c r="P20" s="152" t="s">
        <v>243</v>
      </c>
      <c r="Q20" s="153"/>
      <c r="R20" s="153"/>
      <c r="S20" s="154"/>
    </row>
    <row r="21" spans="1:19">
      <c r="D21" s="45"/>
      <c r="K21" s="5" t="s">
        <v>133</v>
      </c>
      <c r="L21" s="5"/>
      <c r="M21" s="5"/>
      <c r="N21" s="47">
        <v>0.41799999999999998</v>
      </c>
      <c r="S21" s="8"/>
    </row>
    <row r="22" spans="1:19">
      <c r="D22" s="45"/>
      <c r="F22" s="68"/>
      <c r="I22" s="57"/>
      <c r="K22" s="5" t="s">
        <v>134</v>
      </c>
      <c r="L22" s="5"/>
      <c r="M22" s="5"/>
      <c r="N22" s="47">
        <v>0.433</v>
      </c>
    </row>
    <row r="25" spans="1:19" ht="15" thickBot="1"/>
    <row r="26" spans="1:19" ht="24" thickBot="1">
      <c r="A26" s="39" t="s">
        <v>126</v>
      </c>
      <c r="B26" s="42"/>
      <c r="C26" s="42"/>
      <c r="D26" s="40"/>
      <c r="F26" s="88" t="s">
        <v>145</v>
      </c>
      <c r="G26" s="42"/>
      <c r="H26" s="42"/>
      <c r="I26" s="40"/>
      <c r="K26" s="89" t="s">
        <v>189</v>
      </c>
      <c r="L26" s="90"/>
      <c r="M26" s="90"/>
      <c r="N26" s="91"/>
      <c r="P26" s="129" t="s">
        <v>271</v>
      </c>
      <c r="Q26" s="130"/>
      <c r="R26" s="130"/>
      <c r="S26" s="131"/>
    </row>
    <row r="28" spans="1:19">
      <c r="A28" s="5" t="s">
        <v>83</v>
      </c>
      <c r="B28" s="20" t="s">
        <v>4</v>
      </c>
      <c r="C28" s="20" t="s">
        <v>84</v>
      </c>
      <c r="D28" s="20" t="s">
        <v>85</v>
      </c>
      <c r="F28" s="5" t="s">
        <v>83</v>
      </c>
      <c r="G28" s="20" t="s">
        <v>4</v>
      </c>
      <c r="H28" s="20" t="s">
        <v>84</v>
      </c>
      <c r="I28" s="20" t="s">
        <v>85</v>
      </c>
      <c r="K28" s="5" t="s">
        <v>83</v>
      </c>
      <c r="L28" s="20" t="s">
        <v>4</v>
      </c>
      <c r="M28" s="20" t="s">
        <v>84</v>
      </c>
      <c r="N28" s="20" t="s">
        <v>85</v>
      </c>
      <c r="P28" s="5" t="s">
        <v>83</v>
      </c>
      <c r="Q28" s="20" t="s">
        <v>4</v>
      </c>
      <c r="R28" s="20" t="s">
        <v>84</v>
      </c>
      <c r="S28" s="20" t="s">
        <v>85</v>
      </c>
    </row>
    <row r="29" spans="1:19">
      <c r="A29" s="168" t="s">
        <v>221</v>
      </c>
      <c r="B29" s="191">
        <v>0.62</v>
      </c>
      <c r="C29" s="172">
        <v>0.05</v>
      </c>
      <c r="D29" s="34">
        <f t="shared" ref="D29:D35" si="0">B29+(1-B29)*C29</f>
        <v>0.63900000000000001</v>
      </c>
      <c r="F29" s="5"/>
      <c r="G29" s="20"/>
      <c r="H29" s="20"/>
      <c r="I29" s="20"/>
      <c r="K29" s="5"/>
      <c r="L29" s="33"/>
      <c r="M29" s="20"/>
      <c r="N29" s="20"/>
      <c r="P29" s="170" t="s">
        <v>228</v>
      </c>
      <c r="Q29" s="169">
        <v>0.64</v>
      </c>
      <c r="R29" s="172">
        <v>0.05</v>
      </c>
      <c r="S29" s="34">
        <f t="shared" ref="S29:S35" si="1">Q29+(1-Q29)*R29</f>
        <v>0.65800000000000003</v>
      </c>
    </row>
    <row r="30" spans="1:19">
      <c r="A30" s="168" t="s">
        <v>222</v>
      </c>
      <c r="B30" s="191">
        <v>0.62</v>
      </c>
      <c r="C30" s="173">
        <v>5.5E-2</v>
      </c>
      <c r="D30" s="34">
        <f t="shared" si="0"/>
        <v>0.64090000000000003</v>
      </c>
      <c r="F30" s="5" t="s">
        <v>146</v>
      </c>
      <c r="G30" s="33">
        <v>0.38</v>
      </c>
      <c r="H30" s="33">
        <v>0.04</v>
      </c>
      <c r="I30" s="34">
        <f>SUM(G30:H30)</f>
        <v>0.42</v>
      </c>
      <c r="K30" s="5" t="s">
        <v>92</v>
      </c>
      <c r="L30" s="34">
        <v>0.35</v>
      </c>
      <c r="M30" s="34">
        <v>0.03</v>
      </c>
      <c r="N30" s="34">
        <f>SUM(L30:M30)</f>
        <v>0.38</v>
      </c>
      <c r="P30" s="170" t="s">
        <v>229</v>
      </c>
      <c r="Q30" s="169">
        <v>0.64</v>
      </c>
      <c r="R30" s="173">
        <v>5.5E-2</v>
      </c>
      <c r="S30" s="34">
        <f t="shared" si="1"/>
        <v>0.65980000000000005</v>
      </c>
    </row>
    <row r="31" spans="1:19">
      <c r="A31" s="168" t="s">
        <v>223</v>
      </c>
      <c r="B31" s="191">
        <v>0.62</v>
      </c>
      <c r="C31" s="172">
        <v>0.06</v>
      </c>
      <c r="D31" s="34">
        <f t="shared" si="0"/>
        <v>0.64280000000000004</v>
      </c>
      <c r="F31" s="5"/>
      <c r="G31" s="33"/>
      <c r="H31" s="33"/>
      <c r="I31" s="34"/>
      <c r="K31" s="5" t="s">
        <v>93</v>
      </c>
      <c r="L31" s="34">
        <v>0.35</v>
      </c>
      <c r="M31" s="34">
        <v>0.05</v>
      </c>
      <c r="N31" s="34">
        <f t="shared" ref="N31:N32" si="2">SUM(L31:M31)</f>
        <v>0.39999999999999997</v>
      </c>
      <c r="P31" s="170" t="s">
        <v>230</v>
      </c>
      <c r="Q31" s="169">
        <v>0.64</v>
      </c>
      <c r="R31" s="172">
        <v>0.06</v>
      </c>
      <c r="S31" s="34">
        <f t="shared" si="1"/>
        <v>0.66159999999999997</v>
      </c>
    </row>
    <row r="32" spans="1:19">
      <c r="A32" s="168" t="s">
        <v>224</v>
      </c>
      <c r="B32" s="191">
        <v>0.62</v>
      </c>
      <c r="C32" s="172">
        <v>7.0000000000000007E-2</v>
      </c>
      <c r="D32" s="34">
        <f t="shared" si="0"/>
        <v>0.64659999999999995</v>
      </c>
      <c r="F32" s="5"/>
      <c r="G32" s="33"/>
      <c r="H32" s="33"/>
      <c r="I32" s="34"/>
      <c r="K32" s="5" t="s">
        <v>87</v>
      </c>
      <c r="L32" s="34">
        <v>0.35</v>
      </c>
      <c r="M32" s="34">
        <v>6.9000000000000006E-2</v>
      </c>
      <c r="N32" s="34">
        <f t="shared" si="2"/>
        <v>0.41899999999999998</v>
      </c>
      <c r="P32" s="170" t="s">
        <v>231</v>
      </c>
      <c r="Q32" s="169">
        <v>0.64</v>
      </c>
      <c r="R32" s="172">
        <v>7.0000000000000007E-2</v>
      </c>
      <c r="S32" s="34">
        <f t="shared" si="1"/>
        <v>0.66520000000000001</v>
      </c>
    </row>
    <row r="33" spans="1:19">
      <c r="A33" s="168" t="s">
        <v>225</v>
      </c>
      <c r="B33" s="191">
        <v>0.62</v>
      </c>
      <c r="C33" s="172">
        <v>0.08</v>
      </c>
      <c r="D33" s="34">
        <f t="shared" si="0"/>
        <v>0.65039999999999998</v>
      </c>
      <c r="F33" s="5"/>
      <c r="G33" s="33"/>
      <c r="H33" s="33"/>
      <c r="I33" s="34"/>
      <c r="K33" s="5"/>
      <c r="L33" s="33"/>
      <c r="M33" s="20"/>
      <c r="N33" s="33"/>
      <c r="P33" s="170" t="s">
        <v>232</v>
      </c>
      <c r="Q33" s="169">
        <v>0.64</v>
      </c>
      <c r="R33" s="172">
        <v>0.08</v>
      </c>
      <c r="S33" s="34">
        <f t="shared" si="1"/>
        <v>0.66880000000000006</v>
      </c>
    </row>
    <row r="34" spans="1:19">
      <c r="A34" s="168" t="s">
        <v>226</v>
      </c>
      <c r="B34" s="191">
        <v>0.62</v>
      </c>
      <c r="C34" s="172">
        <v>0.09</v>
      </c>
      <c r="D34" s="34">
        <f t="shared" si="0"/>
        <v>0.6542</v>
      </c>
      <c r="F34" s="5"/>
      <c r="G34" s="33"/>
      <c r="H34" s="33"/>
      <c r="I34" s="34"/>
      <c r="K34" s="5" t="s">
        <v>242</v>
      </c>
      <c r="L34" s="20"/>
      <c r="M34" s="20"/>
      <c r="N34" s="33"/>
      <c r="P34" s="170" t="s">
        <v>226</v>
      </c>
      <c r="Q34" s="169">
        <v>0.64</v>
      </c>
      <c r="R34" s="172">
        <v>0.09</v>
      </c>
      <c r="S34" s="34">
        <f t="shared" si="1"/>
        <v>0.6724</v>
      </c>
    </row>
    <row r="35" spans="1:19">
      <c r="A35" s="168" t="s">
        <v>227</v>
      </c>
      <c r="B35" s="191">
        <v>0.62</v>
      </c>
      <c r="C35" s="172">
        <v>0.1</v>
      </c>
      <c r="D35" s="34">
        <f t="shared" si="0"/>
        <v>0.65800000000000003</v>
      </c>
      <c r="F35" s="5"/>
      <c r="G35" s="33"/>
      <c r="H35" s="33"/>
      <c r="I35" s="34"/>
      <c r="K35" s="5"/>
      <c r="L35" s="33"/>
      <c r="M35" s="33"/>
      <c r="N35" s="34"/>
      <c r="P35" s="170" t="s">
        <v>227</v>
      </c>
      <c r="Q35" s="169">
        <v>0.64</v>
      </c>
      <c r="R35" s="172">
        <v>0.1</v>
      </c>
      <c r="S35" s="34">
        <f t="shared" si="1"/>
        <v>0.67600000000000005</v>
      </c>
    </row>
    <row r="36" spans="1:19" ht="15" thickBot="1"/>
    <row r="37" spans="1:19" ht="16" thickBot="1">
      <c r="A37" s="165" t="s">
        <v>97</v>
      </c>
      <c r="B37" s="166"/>
      <c r="C37" s="166"/>
      <c r="D37" s="167">
        <v>0.65800000000000003</v>
      </c>
      <c r="F37" s="53" t="s">
        <v>147</v>
      </c>
      <c r="G37" s="54"/>
      <c r="H37" s="54"/>
      <c r="I37" s="127">
        <v>0.42</v>
      </c>
      <c r="K37" s="92" t="s">
        <v>241</v>
      </c>
      <c r="L37" s="93"/>
      <c r="M37" s="93"/>
      <c r="N37" s="135">
        <v>0.41899999999999998</v>
      </c>
      <c r="P37" s="132" t="s">
        <v>165</v>
      </c>
      <c r="Q37" s="133"/>
      <c r="R37" s="133"/>
      <c r="S37" s="134">
        <v>0.67600000000000005</v>
      </c>
    </row>
    <row r="39" spans="1:19">
      <c r="C39" s="60" t="s">
        <v>111</v>
      </c>
      <c r="R39" s="60" t="s">
        <v>111</v>
      </c>
    </row>
    <row r="41" spans="1:19">
      <c r="A41" s="5" t="s">
        <v>129</v>
      </c>
      <c r="B41" s="5"/>
      <c r="C41" s="5"/>
      <c r="D41" s="33">
        <v>0.6</v>
      </c>
      <c r="F41" s="5" t="s">
        <v>148</v>
      </c>
      <c r="G41" s="5"/>
      <c r="H41" s="5"/>
      <c r="I41" s="119">
        <v>0.42</v>
      </c>
      <c r="K41" s="5" t="s">
        <v>131</v>
      </c>
      <c r="L41" s="5"/>
      <c r="M41" s="5"/>
      <c r="N41" s="34">
        <v>0.35</v>
      </c>
      <c r="P41" s="5" t="s">
        <v>167</v>
      </c>
      <c r="Q41" s="5"/>
      <c r="R41" s="5"/>
      <c r="S41" s="34">
        <v>0.64</v>
      </c>
    </row>
    <row r="42" spans="1:19">
      <c r="A42" s="5" t="s">
        <v>130</v>
      </c>
      <c r="B42" s="5"/>
      <c r="C42" s="5"/>
      <c r="D42" s="33">
        <v>0.62</v>
      </c>
      <c r="K42" s="5" t="s">
        <v>206</v>
      </c>
      <c r="L42" s="5"/>
      <c r="M42" s="5"/>
      <c r="N42" s="34">
        <v>0.37</v>
      </c>
    </row>
    <row r="43" spans="1:19">
      <c r="K43" s="5" t="s">
        <v>132</v>
      </c>
      <c r="L43" s="5"/>
      <c r="M43" s="5"/>
      <c r="N43" s="34">
        <v>0.39</v>
      </c>
    </row>
    <row r="44" spans="1:19" ht="15" thickBot="1"/>
    <row r="45" spans="1:19" ht="24" thickBot="1">
      <c r="A45" s="148" t="s">
        <v>207</v>
      </c>
      <c r="B45" s="149"/>
      <c r="C45" s="149"/>
      <c r="D45" s="150"/>
    </row>
    <row r="47" spans="1:19">
      <c r="A47" s="5" t="s">
        <v>83</v>
      </c>
      <c r="B47" s="20" t="s">
        <v>4</v>
      </c>
      <c r="C47" s="20" t="s">
        <v>84</v>
      </c>
      <c r="D47" s="20" t="s">
        <v>85</v>
      </c>
    </row>
    <row r="48" spans="1:19">
      <c r="A48" s="5"/>
      <c r="B48" s="20"/>
      <c r="C48" s="20"/>
      <c r="D48" s="20"/>
    </row>
    <row r="49" spans="1:4">
      <c r="A49" s="5" t="s">
        <v>119</v>
      </c>
      <c r="B49" s="33">
        <v>0.67</v>
      </c>
      <c r="C49" s="96">
        <v>0.05</v>
      </c>
      <c r="D49" s="34">
        <f t="shared" ref="D49:D51" si="3">B49+(1-B49)*C49</f>
        <v>0.6865</v>
      </c>
    </row>
    <row r="50" spans="1:4">
      <c r="A50" s="5" t="s">
        <v>208</v>
      </c>
      <c r="B50" s="33">
        <v>0.67</v>
      </c>
      <c r="C50" s="151">
        <v>7.4999999999999997E-2</v>
      </c>
      <c r="D50" s="34">
        <f t="shared" si="3"/>
        <v>0.69475000000000009</v>
      </c>
    </row>
    <row r="51" spans="1:4">
      <c r="A51" s="5" t="s">
        <v>92</v>
      </c>
      <c r="B51" s="33">
        <v>0.67</v>
      </c>
      <c r="C51" s="96">
        <v>0.1</v>
      </c>
      <c r="D51" s="34">
        <f t="shared" si="3"/>
        <v>0.70300000000000007</v>
      </c>
    </row>
    <row r="52" spans="1:4" ht="15" thickBot="1"/>
    <row r="53" spans="1:4" ht="16" thickBot="1">
      <c r="A53" s="53" t="s">
        <v>210</v>
      </c>
      <c r="B53" s="54"/>
      <c r="C53" s="54"/>
      <c r="D53" s="127">
        <v>0.70299999999999996</v>
      </c>
    </row>
    <row r="55" spans="1:4">
      <c r="C55" s="60" t="s">
        <v>111</v>
      </c>
    </row>
    <row r="57" spans="1:4">
      <c r="A57" s="5" t="s">
        <v>209</v>
      </c>
      <c r="B57" s="5"/>
      <c r="C57" s="5"/>
      <c r="D57" s="33">
        <v>0.67</v>
      </c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2"/>
  <sheetViews>
    <sheetView topLeftCell="A6" zoomScale="80" zoomScaleNormal="80" workbookViewId="0">
      <selection activeCell="H28" sqref="H28"/>
    </sheetView>
  </sheetViews>
  <sheetFormatPr baseColWidth="10" defaultRowHeight="14.5"/>
  <cols>
    <col min="1" max="1" width="29.6328125" customWidth="1"/>
    <col min="2" max="2" width="13.26953125" customWidth="1"/>
    <col min="3" max="3" width="2.6328125" customWidth="1"/>
    <col min="4" max="4" width="28.1796875" customWidth="1"/>
    <col min="5" max="5" width="20.90625" customWidth="1"/>
    <col min="6" max="6" width="3" customWidth="1"/>
    <col min="7" max="7" width="30.36328125" customWidth="1"/>
    <col min="8" max="8" width="16.54296875" customWidth="1"/>
    <col min="9" max="9" width="2.36328125" customWidth="1"/>
    <col min="10" max="10" width="24" customWidth="1"/>
    <col min="11" max="11" width="10.08984375" customWidth="1"/>
  </cols>
  <sheetData>
    <row r="1" spans="1:10" ht="33.5">
      <c r="A1" s="41" t="s">
        <v>272</v>
      </c>
    </row>
    <row r="2" spans="1:10" ht="33.5">
      <c r="A2" s="41"/>
    </row>
    <row r="4" spans="1:10">
      <c r="J4" s="68"/>
    </row>
    <row r="5" spans="1:10" ht="15" thickBot="1"/>
    <row r="6" spans="1:10" ht="24" thickBot="1">
      <c r="A6" s="35" t="s">
        <v>8</v>
      </c>
      <c r="B6" s="36"/>
      <c r="D6" s="37" t="s">
        <v>268</v>
      </c>
      <c r="E6" s="38"/>
      <c r="G6" s="84" t="s">
        <v>340</v>
      </c>
      <c r="H6" s="85"/>
    </row>
    <row r="7" spans="1:10">
      <c r="A7" s="74"/>
      <c r="B7" s="75"/>
      <c r="D7" s="74"/>
      <c r="E7" s="75"/>
      <c r="G7" s="136"/>
      <c r="H7" s="137"/>
    </row>
    <row r="8" spans="1:10">
      <c r="A8" s="76" t="s">
        <v>123</v>
      </c>
      <c r="B8" s="77">
        <v>0.05</v>
      </c>
      <c r="D8" s="76" t="s">
        <v>98</v>
      </c>
      <c r="E8" s="77">
        <v>0.05</v>
      </c>
      <c r="G8" s="76" t="s">
        <v>122</v>
      </c>
      <c r="H8" s="77">
        <v>0.05</v>
      </c>
    </row>
    <row r="9" spans="1:10">
      <c r="A9" s="76" t="s">
        <v>169</v>
      </c>
      <c r="B9" s="77">
        <v>5.5E-2</v>
      </c>
      <c r="D9" s="76" t="s">
        <v>99</v>
      </c>
      <c r="E9" s="77">
        <v>0.06</v>
      </c>
      <c r="G9" s="76" t="s">
        <v>142</v>
      </c>
      <c r="H9" s="77">
        <v>5.5E-2</v>
      </c>
    </row>
    <row r="10" spans="1:10">
      <c r="A10" s="76" t="s">
        <v>140</v>
      </c>
      <c r="B10" s="77">
        <v>0.06</v>
      </c>
      <c r="D10" s="76" t="s">
        <v>78</v>
      </c>
      <c r="E10" s="77">
        <v>7.0000000000000007E-2</v>
      </c>
      <c r="G10" s="76" t="s">
        <v>78</v>
      </c>
      <c r="H10" s="77">
        <v>0.06</v>
      </c>
    </row>
    <row r="11" spans="1:10">
      <c r="A11" s="76" t="s">
        <v>157</v>
      </c>
      <c r="B11" s="77">
        <v>6.5000000000000002E-2</v>
      </c>
      <c r="D11" s="76" t="s">
        <v>100</v>
      </c>
      <c r="E11" s="77">
        <v>0.08</v>
      </c>
      <c r="G11" s="76" t="s">
        <v>82</v>
      </c>
      <c r="H11" s="77">
        <v>6.5000000000000002E-2</v>
      </c>
    </row>
    <row r="12" spans="1:10">
      <c r="A12" s="76" t="s">
        <v>141</v>
      </c>
      <c r="B12" s="77">
        <v>7.0000000000000007E-2</v>
      </c>
      <c r="D12" s="76" t="s">
        <v>101</v>
      </c>
      <c r="E12" s="77">
        <v>0.1</v>
      </c>
      <c r="G12" s="76" t="s">
        <v>79</v>
      </c>
      <c r="H12" s="77">
        <v>7.0000000000000007E-2</v>
      </c>
    </row>
    <row r="13" spans="1:10">
      <c r="A13" s="76" t="s">
        <v>158</v>
      </c>
      <c r="B13" s="77">
        <v>7.4999999999999997E-2</v>
      </c>
      <c r="D13" s="76" t="s">
        <v>211</v>
      </c>
      <c r="E13" s="77">
        <v>0.12</v>
      </c>
      <c r="G13" s="76" t="s">
        <v>80</v>
      </c>
      <c r="H13" s="77">
        <v>0.08</v>
      </c>
    </row>
    <row r="14" spans="1:10">
      <c r="A14" s="76" t="s">
        <v>170</v>
      </c>
      <c r="B14" s="77">
        <v>0.08</v>
      </c>
      <c r="D14" s="76"/>
      <c r="E14" s="77"/>
      <c r="G14" s="76" t="s">
        <v>81</v>
      </c>
      <c r="H14" s="77">
        <v>0.09</v>
      </c>
    </row>
    <row r="15" spans="1:10">
      <c r="E15" s="45"/>
    </row>
    <row r="16" spans="1:10">
      <c r="A16" s="80" t="s">
        <v>121</v>
      </c>
      <c r="B16" s="78"/>
      <c r="D16" s="80" t="s">
        <v>121</v>
      </c>
      <c r="E16" s="78"/>
      <c r="G16" s="80" t="s">
        <v>121</v>
      </c>
      <c r="H16" s="78"/>
    </row>
    <row r="17" spans="1:8">
      <c r="A17" s="76" t="s">
        <v>171</v>
      </c>
      <c r="B17" s="77">
        <v>5.0000000000000001E-3</v>
      </c>
      <c r="D17" s="76" t="s">
        <v>338</v>
      </c>
      <c r="E17" s="77">
        <v>0.01</v>
      </c>
      <c r="G17" s="76" t="s">
        <v>204</v>
      </c>
      <c r="H17" s="77">
        <v>5.0000000000000001E-3</v>
      </c>
    </row>
    <row r="18" spans="1:8">
      <c r="A18" s="76" t="s">
        <v>172</v>
      </c>
      <c r="B18" s="77">
        <v>7.0000000000000001E-3</v>
      </c>
      <c r="D18" s="76" t="s">
        <v>136</v>
      </c>
      <c r="E18" s="77">
        <v>0.02</v>
      </c>
      <c r="G18" s="76" t="s">
        <v>269</v>
      </c>
      <c r="H18" s="77">
        <v>0.01</v>
      </c>
    </row>
    <row r="19" spans="1:8">
      <c r="A19" s="76" t="s">
        <v>173</v>
      </c>
      <c r="B19" s="77">
        <v>8.9999999999999993E-3</v>
      </c>
      <c r="E19" s="45"/>
      <c r="G19" s="76" t="s">
        <v>159</v>
      </c>
      <c r="H19" s="77">
        <v>1.4999999999999999E-2</v>
      </c>
    </row>
    <row r="20" spans="1:8" ht="15" thickBot="1">
      <c r="A20" s="76" t="s">
        <v>174</v>
      </c>
      <c r="B20" s="77">
        <v>0.01</v>
      </c>
      <c r="D20" s="193"/>
      <c r="E20" s="68"/>
      <c r="G20" s="76" t="s">
        <v>135</v>
      </c>
      <c r="H20" s="77">
        <v>0.02</v>
      </c>
    </row>
    <row r="21" spans="1:8" ht="15" thickBot="1">
      <c r="A21" s="76" t="s">
        <v>124</v>
      </c>
      <c r="B21" s="77">
        <v>1.0999999999999999E-2</v>
      </c>
      <c r="D21" s="158" t="s">
        <v>273</v>
      </c>
      <c r="E21" s="159"/>
      <c r="G21" s="76" t="s">
        <v>160</v>
      </c>
      <c r="H21" s="77">
        <v>2.5000000000000001E-2</v>
      </c>
    </row>
    <row r="22" spans="1:8">
      <c r="A22" s="76" t="s">
        <v>245</v>
      </c>
      <c r="B22" s="77">
        <v>1.2E-2</v>
      </c>
      <c r="G22" s="76" t="s">
        <v>161</v>
      </c>
      <c r="H22" s="77">
        <v>0.03</v>
      </c>
    </row>
    <row r="23" spans="1:8">
      <c r="A23" s="76" t="s">
        <v>246</v>
      </c>
      <c r="B23" s="77">
        <v>1.2999999999999999E-2</v>
      </c>
      <c r="G23" s="76" t="s">
        <v>162</v>
      </c>
      <c r="H23" s="77">
        <v>3.5000000000000003E-2</v>
      </c>
    </row>
    <row r="24" spans="1:8" ht="15" thickBot="1">
      <c r="A24" s="76" t="s">
        <v>247</v>
      </c>
      <c r="B24" s="77">
        <v>1.4E-2</v>
      </c>
      <c r="H24" s="45"/>
    </row>
    <row r="25" spans="1:8" ht="15" thickBot="1">
      <c r="A25" s="76" t="s">
        <v>248</v>
      </c>
      <c r="B25" s="77">
        <v>1.4999999999999999E-2</v>
      </c>
      <c r="G25" s="158" t="s">
        <v>274</v>
      </c>
      <c r="H25" s="159"/>
    </row>
    <row r="26" spans="1:8" ht="15" thickBot="1">
      <c r="A26" s="174"/>
      <c r="B26" s="175"/>
    </row>
    <row r="27" spans="1:8" ht="15" thickBot="1">
      <c r="A27" s="82" t="s">
        <v>77</v>
      </c>
      <c r="B27" s="83">
        <v>9.5000000000000001E-2</v>
      </c>
      <c r="D27" s="156" t="s">
        <v>213</v>
      </c>
      <c r="E27" s="157">
        <v>0.14000000000000001</v>
      </c>
      <c r="G27" s="156" t="s">
        <v>213</v>
      </c>
      <c r="H27" s="157">
        <v>0.125</v>
      </c>
    </row>
    <row r="28" spans="1:8" ht="15" thickBot="1"/>
    <row r="29" spans="1:8" ht="24" thickBot="1">
      <c r="A29" s="39" t="s">
        <v>217</v>
      </c>
      <c r="B29" s="40"/>
      <c r="D29" s="160" t="s">
        <v>149</v>
      </c>
      <c r="E29" s="161"/>
      <c r="G29" s="86" t="s">
        <v>15</v>
      </c>
      <c r="H29" s="87"/>
    </row>
    <row r="30" spans="1:8">
      <c r="A30" s="74"/>
      <c r="B30" s="75"/>
      <c r="D30" s="136"/>
      <c r="E30" s="137"/>
      <c r="G30" s="74"/>
      <c r="H30" s="75"/>
    </row>
    <row r="31" spans="1:8">
      <c r="A31" s="76" t="s">
        <v>128</v>
      </c>
      <c r="B31" s="77">
        <v>0.05</v>
      </c>
      <c r="D31" s="76" t="s">
        <v>98</v>
      </c>
      <c r="E31" s="77">
        <v>0.05</v>
      </c>
      <c r="G31" s="76" t="s">
        <v>98</v>
      </c>
      <c r="H31" s="77">
        <v>0.05</v>
      </c>
    </row>
    <row r="32" spans="1:8">
      <c r="A32" s="76" t="s">
        <v>99</v>
      </c>
      <c r="B32" s="77">
        <f>B31+0.5%</f>
        <v>5.5E-2</v>
      </c>
      <c r="D32" s="76" t="s">
        <v>99</v>
      </c>
      <c r="E32" s="77">
        <v>0.06</v>
      </c>
      <c r="G32" s="76" t="s">
        <v>164</v>
      </c>
      <c r="H32" s="77">
        <v>5.5E-2</v>
      </c>
    </row>
    <row r="33" spans="1:11">
      <c r="A33" s="76" t="s">
        <v>78</v>
      </c>
      <c r="B33" s="77">
        <f>B32+0.5%</f>
        <v>0.06</v>
      </c>
      <c r="D33" s="76" t="s">
        <v>78</v>
      </c>
      <c r="E33" s="77">
        <v>7.0000000000000007E-2</v>
      </c>
      <c r="G33" s="76" t="s">
        <v>78</v>
      </c>
      <c r="H33" s="77">
        <v>0.06</v>
      </c>
    </row>
    <row r="34" spans="1:11">
      <c r="A34" s="76" t="s">
        <v>82</v>
      </c>
      <c r="B34" s="77">
        <f>B33+0.5%</f>
        <v>6.5000000000000002E-2</v>
      </c>
      <c r="D34" s="76" t="s">
        <v>100</v>
      </c>
      <c r="E34" s="77">
        <v>0.08</v>
      </c>
      <c r="G34" s="76" t="s">
        <v>100</v>
      </c>
      <c r="H34" s="77">
        <v>6.5000000000000002E-2</v>
      </c>
    </row>
    <row r="35" spans="1:11">
      <c r="A35" s="76" t="s">
        <v>79</v>
      </c>
      <c r="B35" s="77">
        <f>B34+0.5%</f>
        <v>7.0000000000000007E-2</v>
      </c>
      <c r="D35" s="76" t="s">
        <v>82</v>
      </c>
      <c r="E35" s="77">
        <v>0.09</v>
      </c>
      <c r="G35" s="76" t="s">
        <v>82</v>
      </c>
      <c r="H35" s="77">
        <v>7.0000000000000007E-2</v>
      </c>
    </row>
    <row r="36" spans="1:11">
      <c r="A36" s="76" t="s">
        <v>80</v>
      </c>
      <c r="B36" s="77">
        <f>B35+0.5%</f>
        <v>7.5000000000000011E-2</v>
      </c>
      <c r="D36" s="74"/>
      <c r="E36" s="75"/>
      <c r="G36" s="76" t="s">
        <v>212</v>
      </c>
      <c r="H36" s="77">
        <v>7.4999999999999997E-2</v>
      </c>
    </row>
    <row r="37" spans="1:11">
      <c r="A37" s="97"/>
      <c r="B37" s="98"/>
      <c r="D37" s="74"/>
      <c r="E37" s="75"/>
      <c r="G37" s="76" t="s">
        <v>79</v>
      </c>
      <c r="H37" s="77">
        <v>0.08</v>
      </c>
    </row>
    <row r="38" spans="1:11">
      <c r="A38" s="97"/>
      <c r="B38" s="98"/>
      <c r="D38" s="74"/>
      <c r="E38" s="75"/>
      <c r="G38" s="76"/>
      <c r="H38" s="77"/>
    </row>
    <row r="39" spans="1:11">
      <c r="A39" s="80" t="s">
        <v>121</v>
      </c>
      <c r="B39" s="78"/>
      <c r="D39" s="80" t="s">
        <v>121</v>
      </c>
      <c r="E39" s="81"/>
      <c r="G39" s="80" t="s">
        <v>121</v>
      </c>
      <c r="H39" s="81"/>
      <c r="K39" s="199"/>
    </row>
    <row r="40" spans="1:11">
      <c r="A40" s="76" t="s">
        <v>136</v>
      </c>
      <c r="B40" s="77">
        <v>0.01</v>
      </c>
      <c r="D40" s="76" t="s">
        <v>337</v>
      </c>
      <c r="E40" s="190" t="s">
        <v>258</v>
      </c>
      <c r="G40" s="76" t="s">
        <v>233</v>
      </c>
      <c r="H40" s="77">
        <v>5.0000000000000001E-3</v>
      </c>
      <c r="K40" s="199"/>
    </row>
    <row r="41" spans="1:11">
      <c r="A41" s="76" t="s">
        <v>137</v>
      </c>
      <c r="B41" s="77">
        <v>0.02</v>
      </c>
      <c r="D41" s="76" t="s">
        <v>259</v>
      </c>
      <c r="E41" s="77">
        <v>0.01</v>
      </c>
      <c r="G41" s="76" t="s">
        <v>234</v>
      </c>
      <c r="H41" s="77">
        <v>0.01</v>
      </c>
      <c r="K41" s="199"/>
    </row>
    <row r="42" spans="1:11">
      <c r="A42" s="76" t="s">
        <v>138</v>
      </c>
      <c r="B42" s="77">
        <v>2.5000000000000001E-2</v>
      </c>
      <c r="D42" s="76" t="s">
        <v>260</v>
      </c>
      <c r="E42" s="77">
        <v>1.4999999999999999E-2</v>
      </c>
      <c r="G42" s="76" t="s">
        <v>139</v>
      </c>
      <c r="H42" s="77">
        <v>0.02</v>
      </c>
      <c r="K42" s="199"/>
    </row>
    <row r="43" spans="1:11">
      <c r="A43" s="76" t="s">
        <v>255</v>
      </c>
      <c r="B43" s="34">
        <v>2.75E-2</v>
      </c>
      <c r="D43" s="76" t="s">
        <v>261</v>
      </c>
      <c r="E43" s="77">
        <v>1.7500000000000002E-2</v>
      </c>
      <c r="G43" s="76" t="s">
        <v>151</v>
      </c>
      <c r="H43" s="77">
        <v>0.03</v>
      </c>
      <c r="K43" s="199"/>
    </row>
    <row r="44" spans="1:11">
      <c r="A44" s="76" t="s">
        <v>256</v>
      </c>
      <c r="B44" s="34">
        <v>0.03</v>
      </c>
      <c r="D44" s="76" t="s">
        <v>262</v>
      </c>
      <c r="E44" s="77">
        <v>0.02</v>
      </c>
      <c r="G44" s="76"/>
      <c r="H44" s="77"/>
      <c r="K44" s="199"/>
    </row>
    <row r="45" spans="1:11">
      <c r="A45" s="76" t="s">
        <v>257</v>
      </c>
      <c r="B45" s="34">
        <v>3.5000000000000003E-2</v>
      </c>
      <c r="D45" s="76" t="s">
        <v>333</v>
      </c>
      <c r="E45" s="77">
        <v>2.2499999999999999E-2</v>
      </c>
      <c r="G45" s="76"/>
      <c r="H45" s="77"/>
      <c r="K45" s="199"/>
    </row>
    <row r="46" spans="1:11">
      <c r="A46" s="76" t="s">
        <v>204</v>
      </c>
      <c r="B46" s="34">
        <v>0.04</v>
      </c>
      <c r="D46" s="76" t="s">
        <v>334</v>
      </c>
      <c r="E46" s="77">
        <v>2.5000000000000001E-2</v>
      </c>
      <c r="G46" s="76"/>
      <c r="H46" s="77"/>
    </row>
    <row r="47" spans="1:11">
      <c r="A47" s="74"/>
      <c r="B47" s="75"/>
      <c r="D47" s="76" t="s">
        <v>335</v>
      </c>
      <c r="E47" s="77">
        <v>0.03</v>
      </c>
    </row>
    <row r="48" spans="1:11">
      <c r="A48" s="74"/>
      <c r="B48" s="75"/>
      <c r="D48" s="174"/>
      <c r="E48" s="175"/>
    </row>
    <row r="49" spans="1:8" ht="15" thickBot="1">
      <c r="A49" s="82" t="s">
        <v>213</v>
      </c>
      <c r="B49" s="83">
        <v>0.115</v>
      </c>
      <c r="D49" s="82" t="s">
        <v>263</v>
      </c>
      <c r="E49" s="83">
        <v>0.14000000000000001</v>
      </c>
      <c r="G49" s="121" t="s">
        <v>77</v>
      </c>
      <c r="H49" s="189">
        <v>0.11</v>
      </c>
    </row>
    <row r="50" spans="1:8" ht="15" thickBot="1">
      <c r="A50" s="74"/>
      <c r="B50" s="79"/>
      <c r="D50" s="74"/>
      <c r="E50" s="75"/>
    </row>
    <row r="51" spans="1:8" ht="15" thickBot="1">
      <c r="A51" s="158" t="s">
        <v>244</v>
      </c>
      <c r="B51" s="159"/>
      <c r="D51" s="158" t="s">
        <v>336</v>
      </c>
      <c r="E51" s="159"/>
    </row>
    <row r="52" spans="1:8">
      <c r="B52" s="45"/>
    </row>
    <row r="53" spans="1:8" ht="15" thickBot="1"/>
    <row r="54" spans="1:8" ht="24" thickBot="1">
      <c r="A54" s="39" t="s">
        <v>185</v>
      </c>
      <c r="B54" s="40"/>
      <c r="D54" s="37" t="s">
        <v>168</v>
      </c>
      <c r="E54" s="38"/>
      <c r="G54" s="143" t="s">
        <v>193</v>
      </c>
      <c r="H54" s="144"/>
    </row>
    <row r="55" spans="1:8">
      <c r="A55" s="74"/>
      <c r="B55" s="75"/>
      <c r="D55" s="74"/>
      <c r="E55" s="75"/>
      <c r="G55" s="76"/>
      <c r="H55" s="77"/>
    </row>
    <row r="56" spans="1:8">
      <c r="A56" s="76" t="s">
        <v>175</v>
      </c>
      <c r="B56" s="77">
        <v>0.05</v>
      </c>
      <c r="D56" s="76"/>
      <c r="E56" s="77"/>
      <c r="G56" s="76" t="s">
        <v>194</v>
      </c>
      <c r="H56" s="77">
        <v>0.05</v>
      </c>
    </row>
    <row r="57" spans="1:8">
      <c r="A57" s="76" t="s">
        <v>176</v>
      </c>
      <c r="B57" s="77">
        <v>0.06</v>
      </c>
      <c r="D57" s="76" t="s">
        <v>98</v>
      </c>
      <c r="E57" s="77">
        <v>0.05</v>
      </c>
      <c r="G57" s="76" t="s">
        <v>195</v>
      </c>
      <c r="H57" s="77">
        <v>5.5E-2</v>
      </c>
    </row>
    <row r="58" spans="1:8">
      <c r="A58" s="76" t="s">
        <v>177</v>
      </c>
      <c r="B58" s="77">
        <v>7.0000000000000007E-2</v>
      </c>
      <c r="D58" s="76" t="s">
        <v>99</v>
      </c>
      <c r="E58" s="77">
        <v>0.06</v>
      </c>
      <c r="G58" s="76" t="s">
        <v>196</v>
      </c>
      <c r="H58" s="77">
        <v>0.06</v>
      </c>
    </row>
    <row r="59" spans="1:8">
      <c r="A59" s="76" t="s">
        <v>178</v>
      </c>
      <c r="B59" s="77">
        <v>0.08</v>
      </c>
      <c r="D59" s="76" t="s">
        <v>78</v>
      </c>
      <c r="E59" s="77">
        <v>7.0000000000000007E-2</v>
      </c>
      <c r="G59" s="76" t="s">
        <v>197</v>
      </c>
      <c r="H59" s="77">
        <v>6.5000000000000002E-2</v>
      </c>
    </row>
    <row r="60" spans="1:8">
      <c r="A60" s="76"/>
      <c r="B60" s="77"/>
      <c r="D60" s="5" t="s">
        <v>100</v>
      </c>
      <c r="E60" s="34">
        <v>0.08</v>
      </c>
      <c r="G60" s="76" t="s">
        <v>198</v>
      </c>
      <c r="H60" s="145">
        <v>7.0000000000000007E-2</v>
      </c>
    </row>
    <row r="61" spans="1:8" ht="15" thickBot="1">
      <c r="A61" s="82" t="s">
        <v>77</v>
      </c>
      <c r="B61" s="83">
        <v>0.08</v>
      </c>
      <c r="E61" s="45"/>
      <c r="G61" s="76"/>
      <c r="H61" s="146"/>
    </row>
    <row r="62" spans="1:8">
      <c r="G62" s="76" t="s">
        <v>199</v>
      </c>
      <c r="H62" s="145">
        <v>0.02</v>
      </c>
    </row>
    <row r="63" spans="1:8">
      <c r="G63" s="76" t="s">
        <v>200</v>
      </c>
      <c r="H63" s="145">
        <v>0.03</v>
      </c>
    </row>
    <row r="64" spans="1:8">
      <c r="G64" s="76" t="s">
        <v>201</v>
      </c>
      <c r="H64" s="145">
        <v>0.04</v>
      </c>
    </row>
    <row r="65" spans="7:8">
      <c r="G65" s="76" t="s">
        <v>202</v>
      </c>
      <c r="H65" s="145">
        <v>0.05</v>
      </c>
    </row>
    <row r="66" spans="7:8">
      <c r="G66" s="76" t="s">
        <v>203</v>
      </c>
      <c r="H66" s="145">
        <v>0.06</v>
      </c>
    </row>
    <row r="67" spans="7:8">
      <c r="G67" s="147" t="s">
        <v>216</v>
      </c>
      <c r="H67" s="75"/>
    </row>
    <row r="68" spans="7:8">
      <c r="G68" s="162" t="s">
        <v>275</v>
      </c>
      <c r="H68" s="75"/>
    </row>
    <row r="69" spans="7:8">
      <c r="G69" s="80" t="s">
        <v>121</v>
      </c>
      <c r="H69" s="81"/>
    </row>
    <row r="70" spans="7:8">
      <c r="G70" s="76" t="s">
        <v>254</v>
      </c>
      <c r="H70" s="77">
        <v>0.01</v>
      </c>
    </row>
    <row r="71" spans="7:8">
      <c r="G71" s="76"/>
      <c r="H71" s="77"/>
    </row>
    <row r="72" spans="7:8" ht="15" thickBot="1">
      <c r="G72" s="82" t="s">
        <v>205</v>
      </c>
      <c r="H72" s="83">
        <v>0.14000000000000001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0"/>
  <sheetViews>
    <sheetView topLeftCell="A26" zoomScale="80" zoomScaleNormal="80" workbookViewId="0">
      <selection activeCell="B50" sqref="B50"/>
    </sheetView>
  </sheetViews>
  <sheetFormatPr baseColWidth="10" defaultColWidth="9.08984375" defaultRowHeight="14.5"/>
  <cols>
    <col min="1" max="1" width="16.81640625" customWidth="1"/>
    <col min="2" max="2" width="11.26953125" customWidth="1"/>
    <col min="3" max="3" width="16.81640625" style="8" customWidth="1"/>
    <col min="4" max="4" width="19.453125" customWidth="1"/>
    <col min="5" max="6" width="12.6328125" customWidth="1"/>
    <col min="7" max="7" width="10.6328125" customWidth="1"/>
    <col min="8" max="8" width="22.6328125" customWidth="1"/>
    <col min="9" max="9" width="10.6328125" customWidth="1"/>
    <col min="10" max="10" width="13.26953125" customWidth="1"/>
    <col min="11" max="11" width="10.6328125" customWidth="1"/>
    <col min="12" max="12" width="36" customWidth="1"/>
    <col min="13" max="13" width="12.6328125" customWidth="1"/>
    <col min="14" max="14" width="13" customWidth="1"/>
    <col min="15" max="15" width="10.6328125" customWidth="1"/>
    <col min="16" max="16" width="44.26953125" customWidth="1"/>
    <col min="17" max="17" width="9.08984375" customWidth="1"/>
    <col min="18" max="18" width="13.26953125" customWidth="1"/>
    <col min="19" max="19" width="13.81640625" style="8" customWidth="1"/>
    <col min="20" max="20" width="28.453125" customWidth="1"/>
    <col min="22" max="22" width="12.6328125" customWidth="1"/>
    <col min="26" max="26" width="10.6328125" customWidth="1"/>
    <col min="28" max="28" width="16.1796875" customWidth="1"/>
    <col min="29" max="29" width="12.6328125" style="8" customWidth="1"/>
    <col min="30" max="30" width="12.81640625" customWidth="1"/>
    <col min="31" max="31" width="10.6328125" style="8" customWidth="1"/>
    <col min="32" max="32" width="6.6328125" customWidth="1"/>
    <col min="33" max="33" width="21" style="94" customWidth="1"/>
    <col min="35" max="35" width="12.36328125" customWidth="1"/>
    <col min="36" max="36" width="11.6328125" customWidth="1"/>
    <col min="38" max="38" width="15.81640625" customWidth="1"/>
    <col min="40" max="40" width="13.26953125" customWidth="1"/>
    <col min="41" max="41" width="16" customWidth="1"/>
    <col min="43" max="43" width="24.81640625" customWidth="1"/>
    <col min="44" max="44" width="10.453125" customWidth="1"/>
    <col min="45" max="45" width="20.453125" customWidth="1"/>
    <col min="71" max="71" width="10.6328125" customWidth="1"/>
    <col min="73" max="73" width="12" customWidth="1"/>
    <col min="74" max="74" width="42.08984375" customWidth="1"/>
    <col min="76" max="76" width="12.81640625" customWidth="1"/>
    <col min="77" max="77" width="10.6328125" customWidth="1"/>
  </cols>
  <sheetData>
    <row r="1" spans="1:77" ht="5.25" customHeight="1"/>
    <row r="2" spans="1:77" ht="15" thickBot="1">
      <c r="E2" s="1" t="s">
        <v>4</v>
      </c>
      <c r="F2" s="192">
        <v>0.41199999999999998</v>
      </c>
      <c r="I2" s="1" t="s">
        <v>4</v>
      </c>
      <c r="J2" s="192">
        <v>0.44800000000000001</v>
      </c>
      <c r="M2" s="1" t="s">
        <v>4</v>
      </c>
      <c r="N2" s="164">
        <v>0.41</v>
      </c>
      <c r="Q2" s="1" t="s">
        <v>4</v>
      </c>
      <c r="R2" s="164">
        <v>0.64659999999999995</v>
      </c>
      <c r="U2" s="1" t="s">
        <v>4</v>
      </c>
      <c r="V2" s="164">
        <v>0.4</v>
      </c>
      <c r="AC2" s="1" t="s">
        <v>4</v>
      </c>
      <c r="AD2" s="164">
        <v>0.4</v>
      </c>
      <c r="AH2" s="1" t="s">
        <v>4</v>
      </c>
      <c r="AI2" s="164">
        <v>0.42</v>
      </c>
      <c r="AM2" s="1" t="s">
        <v>4</v>
      </c>
      <c r="AN2" s="164">
        <v>0.66700000000000004</v>
      </c>
      <c r="AR2" s="1" t="s">
        <v>4</v>
      </c>
      <c r="AS2" s="164">
        <v>0.70299999999999996</v>
      </c>
      <c r="BW2" s="1" t="s">
        <v>4</v>
      </c>
      <c r="BX2" s="2">
        <v>0.56000000000000005</v>
      </c>
    </row>
    <row r="3" spans="1:77" ht="15" thickTop="1">
      <c r="D3" t="s">
        <v>0</v>
      </c>
    </row>
    <row r="4" spans="1:77" ht="18.5">
      <c r="D4" s="205" t="s">
        <v>8</v>
      </c>
      <c r="E4" s="205"/>
      <c r="F4" s="205"/>
      <c r="G4" s="205"/>
      <c r="H4" s="206" t="s">
        <v>10</v>
      </c>
      <c r="I4" s="206"/>
      <c r="J4" s="206"/>
      <c r="K4" s="207"/>
      <c r="L4" s="208" t="s">
        <v>2</v>
      </c>
      <c r="M4" s="208"/>
      <c r="N4" s="208"/>
      <c r="O4" s="208"/>
      <c r="P4" s="209" t="s">
        <v>3</v>
      </c>
      <c r="Q4" s="209"/>
      <c r="R4" s="209"/>
      <c r="S4" s="209"/>
      <c r="T4" s="204" t="s">
        <v>16</v>
      </c>
      <c r="U4" s="204"/>
      <c r="V4" s="204"/>
      <c r="W4" s="204"/>
      <c r="AB4" s="203" t="s">
        <v>189</v>
      </c>
      <c r="AC4" s="203"/>
      <c r="AD4" s="203"/>
      <c r="AE4" s="203"/>
      <c r="AG4" s="200" t="s">
        <v>113</v>
      </c>
      <c r="AH4" s="200"/>
      <c r="AI4" s="200"/>
      <c r="AJ4" s="200"/>
      <c r="AL4" s="210" t="s">
        <v>153</v>
      </c>
      <c r="AM4" s="210"/>
      <c r="AN4" s="210"/>
      <c r="AO4" s="210"/>
      <c r="AQ4" s="211" t="s">
        <v>120</v>
      </c>
      <c r="AR4" s="206"/>
      <c r="AS4" s="206"/>
      <c r="AT4" s="207"/>
      <c r="BU4" s="201" t="s">
        <v>113</v>
      </c>
      <c r="BV4" s="202"/>
      <c r="BW4" s="202"/>
      <c r="BX4" s="202"/>
      <c r="BY4" s="202"/>
    </row>
    <row r="5" spans="1:77" s="4" customFormat="1" ht="24.75" customHeight="1">
      <c r="A5" s="3" t="s">
        <v>5</v>
      </c>
      <c r="B5" s="3" t="s">
        <v>54</v>
      </c>
      <c r="C5" s="3" t="s">
        <v>55</v>
      </c>
      <c r="D5" s="3" t="s">
        <v>56</v>
      </c>
      <c r="E5" s="3" t="s">
        <v>6</v>
      </c>
      <c r="F5" s="3" t="s">
        <v>7</v>
      </c>
      <c r="G5" s="3" t="s">
        <v>19</v>
      </c>
      <c r="H5" s="3" t="s">
        <v>56</v>
      </c>
      <c r="I5" s="3" t="s">
        <v>6</v>
      </c>
      <c r="J5" s="3" t="s">
        <v>7</v>
      </c>
      <c r="K5" s="3" t="s">
        <v>19</v>
      </c>
      <c r="L5" s="3" t="s">
        <v>56</v>
      </c>
      <c r="M5" s="3" t="s">
        <v>6</v>
      </c>
      <c r="N5" s="3" t="s">
        <v>7</v>
      </c>
      <c r="O5" s="3" t="s">
        <v>19</v>
      </c>
      <c r="P5" s="7" t="s">
        <v>56</v>
      </c>
      <c r="Q5" s="3" t="s">
        <v>6</v>
      </c>
      <c r="R5" s="3" t="s">
        <v>7</v>
      </c>
      <c r="S5" s="3" t="s">
        <v>19</v>
      </c>
      <c r="T5" s="7" t="s">
        <v>56</v>
      </c>
      <c r="U5" s="3" t="s">
        <v>6</v>
      </c>
      <c r="V5" s="3" t="s">
        <v>7</v>
      </c>
      <c r="W5" s="3" t="s">
        <v>19</v>
      </c>
      <c r="Y5" s="3" t="s">
        <v>5</v>
      </c>
      <c r="Z5" s="3" t="s">
        <v>54</v>
      </c>
      <c r="AA5" s="3" t="s">
        <v>55</v>
      </c>
      <c r="AB5" s="65" t="s">
        <v>56</v>
      </c>
      <c r="AC5" s="65" t="s">
        <v>6</v>
      </c>
      <c r="AD5" s="65" t="s">
        <v>7</v>
      </c>
      <c r="AE5" s="3" t="s">
        <v>19</v>
      </c>
      <c r="AG5" s="95" t="s">
        <v>56</v>
      </c>
      <c r="AH5" s="65" t="s">
        <v>6</v>
      </c>
      <c r="AI5" s="65" t="s">
        <v>7</v>
      </c>
      <c r="AJ5" s="3" t="s">
        <v>19</v>
      </c>
      <c r="AL5" s="95" t="s">
        <v>56</v>
      </c>
      <c r="AM5" s="65" t="s">
        <v>6</v>
      </c>
      <c r="AN5" s="65" t="s">
        <v>7</v>
      </c>
      <c r="AO5" s="3" t="s">
        <v>19</v>
      </c>
      <c r="AQ5" s="95" t="s">
        <v>56</v>
      </c>
      <c r="AR5" s="65" t="s">
        <v>6</v>
      </c>
      <c r="AS5" s="65" t="s">
        <v>7</v>
      </c>
      <c r="AT5" s="3" t="s">
        <v>19</v>
      </c>
      <c r="BR5" s="3" t="s">
        <v>5</v>
      </c>
      <c r="BS5" s="3" t="s">
        <v>54</v>
      </c>
      <c r="BT5" s="3" t="s">
        <v>55</v>
      </c>
      <c r="BU5" s="3" t="s">
        <v>112</v>
      </c>
      <c r="BV5" s="65" t="s">
        <v>56</v>
      </c>
      <c r="BW5" s="65" t="s">
        <v>6</v>
      </c>
      <c r="BX5" s="65" t="s">
        <v>7</v>
      </c>
      <c r="BY5" s="3" t="s">
        <v>19</v>
      </c>
    </row>
    <row r="6" spans="1:77">
      <c r="A6" s="23" t="s">
        <v>24</v>
      </c>
      <c r="B6" s="25" t="s">
        <v>29</v>
      </c>
      <c r="C6" s="24" t="s">
        <v>57</v>
      </c>
      <c r="D6" s="5" t="s">
        <v>278</v>
      </c>
      <c r="E6" s="20">
        <v>1099</v>
      </c>
      <c r="F6" s="6">
        <f t="shared" ref="F6:F36" si="0">E6*(1-F$2)</f>
        <v>646.2120000000001</v>
      </c>
      <c r="G6" s="6">
        <v>100</v>
      </c>
      <c r="H6" s="5" t="s">
        <v>190</v>
      </c>
      <c r="I6" s="55">
        <v>922</v>
      </c>
      <c r="J6" s="6">
        <f t="shared" ref="J6:J36" si="1">I6*(1-J$2)</f>
        <v>508.94400000000002</v>
      </c>
      <c r="K6" s="6">
        <f>J6*100/$F6</f>
        <v>78.758054632225949</v>
      </c>
      <c r="L6" s="5" t="s">
        <v>103</v>
      </c>
      <c r="M6" s="55">
        <v>1202</v>
      </c>
      <c r="N6" s="6">
        <f t="shared" ref="N6" si="2">M6*(1-N$2)</f>
        <v>709.18000000000006</v>
      </c>
      <c r="O6" s="6">
        <f>N6*100/$F6</f>
        <v>109.74417064368967</v>
      </c>
      <c r="P6" s="5" t="s">
        <v>324</v>
      </c>
      <c r="Q6" s="20">
        <v>1445</v>
      </c>
      <c r="R6" s="6">
        <f>Q6*(1-R$2)</f>
        <v>510.66300000000007</v>
      </c>
      <c r="S6" s="6">
        <f>R6*100/$F6</f>
        <v>79.024066405452089</v>
      </c>
      <c r="T6" s="5" t="s">
        <v>296</v>
      </c>
      <c r="U6" s="55">
        <v>906.66666666666663</v>
      </c>
      <c r="V6" s="6">
        <f>U6*(1-V$2)</f>
        <v>544</v>
      </c>
      <c r="W6" s="6">
        <f>V6*100/$F6</f>
        <v>84.182899729500519</v>
      </c>
      <c r="Y6" s="23" t="s">
        <v>24</v>
      </c>
      <c r="Z6" s="25" t="s">
        <v>29</v>
      </c>
      <c r="AA6" s="24" t="s">
        <v>57</v>
      </c>
      <c r="AB6" s="5" t="s">
        <v>185</v>
      </c>
      <c r="AC6" s="20">
        <v>690</v>
      </c>
      <c r="AD6" s="6">
        <f>AC6*(1-AD$2)</f>
        <v>414</v>
      </c>
      <c r="AE6" s="6">
        <f>AD6*100/$F6</f>
        <v>64.065662661789005</v>
      </c>
      <c r="AG6" s="5" t="s">
        <v>114</v>
      </c>
      <c r="AH6" s="55">
        <v>1145</v>
      </c>
      <c r="AI6" s="26">
        <f>AH6-(AH6*$AI$2)</f>
        <v>664.1</v>
      </c>
      <c r="AJ6" s="6">
        <f>AI6*100/$F6</f>
        <v>102.76813182051708</v>
      </c>
      <c r="AL6" s="5" t="s">
        <v>309</v>
      </c>
      <c r="AM6" s="20">
        <v>1813</v>
      </c>
      <c r="AN6" s="26">
        <f>AM6-(AM6*$AN$2)</f>
        <v>603.72900000000004</v>
      </c>
      <c r="AO6" s="6">
        <f>AN6*100/$F6</f>
        <v>93.425841674249298</v>
      </c>
      <c r="AQ6" s="5" t="s">
        <v>298</v>
      </c>
      <c r="AR6" s="20">
        <v>1350</v>
      </c>
      <c r="AS6" s="26">
        <f>AR6-(AR6*$AN$2)</f>
        <v>449.54999999999995</v>
      </c>
      <c r="AT6" s="6">
        <f>AS6*100/$F6</f>
        <v>69.566953259920865</v>
      </c>
      <c r="BR6" s="23" t="s">
        <v>24</v>
      </c>
      <c r="BS6" s="25" t="s">
        <v>29</v>
      </c>
      <c r="BT6" s="24" t="s">
        <v>57</v>
      </c>
      <c r="BU6" s="65">
        <v>771116</v>
      </c>
      <c r="BV6" s="5" t="s">
        <v>114</v>
      </c>
      <c r="BW6" s="5"/>
      <c r="BX6" s="26">
        <f t="shared" ref="BX6:BX34" si="3">BW6-(BW6*$BX$2)</f>
        <v>0</v>
      </c>
      <c r="BY6" s="21">
        <f t="shared" ref="BY6:BY9" si="4">BX6*100/$F6</f>
        <v>0</v>
      </c>
    </row>
    <row r="7" spans="1:77">
      <c r="A7" s="23" t="s">
        <v>24</v>
      </c>
      <c r="B7" s="25" t="s">
        <v>30</v>
      </c>
      <c r="C7" s="24" t="s">
        <v>61</v>
      </c>
      <c r="D7" s="5" t="s">
        <v>155</v>
      </c>
      <c r="E7" s="20">
        <v>1207</v>
      </c>
      <c r="F7" s="6">
        <f t="shared" si="0"/>
        <v>709.71600000000012</v>
      </c>
      <c r="G7" s="6">
        <v>100</v>
      </c>
      <c r="H7" s="5" t="s">
        <v>190</v>
      </c>
      <c r="I7" s="55">
        <v>1082</v>
      </c>
      <c r="J7" s="6">
        <f t="shared" si="1"/>
        <v>597.26400000000001</v>
      </c>
      <c r="K7" s="6">
        <f t="shared" ref="K7:K36" si="5">J7*100/$F7</f>
        <v>84.155352281757757</v>
      </c>
      <c r="L7" s="5" t="s">
        <v>102</v>
      </c>
      <c r="M7" s="55">
        <v>1076</v>
      </c>
      <c r="N7" s="6">
        <f t="shared" ref="N7:N36" si="6">M7*(1-N$2)</f>
        <v>634.84</v>
      </c>
      <c r="O7" s="6">
        <f t="shared" ref="O7:O36" si="7">N7*100/$F7</f>
        <v>89.449864452823363</v>
      </c>
      <c r="P7" s="5" t="s">
        <v>324</v>
      </c>
      <c r="Q7" s="20">
        <v>1548</v>
      </c>
      <c r="R7" s="6">
        <f t="shared" ref="R7:R36" si="8">Q7*(1-R$2)</f>
        <v>547.06320000000005</v>
      </c>
      <c r="S7" s="6">
        <f t="shared" ref="S7:S36" si="9">R7*100/$F7</f>
        <v>77.081987724667329</v>
      </c>
      <c r="T7" s="5" t="s">
        <v>296</v>
      </c>
      <c r="U7" s="55">
        <v>1016.6666666666666</v>
      </c>
      <c r="V7" s="6">
        <f t="shared" ref="V7:V36" si="10">U7*(1-V$2)</f>
        <v>610</v>
      </c>
      <c r="W7" s="6">
        <f t="shared" ref="W7:W36" si="11">V7*100/$F7</f>
        <v>85.949872906909235</v>
      </c>
      <c r="Y7" s="23" t="s">
        <v>24</v>
      </c>
      <c r="Z7" s="25" t="s">
        <v>30</v>
      </c>
      <c r="AA7" s="24" t="s">
        <v>61</v>
      </c>
      <c r="AB7" s="5" t="s">
        <v>185</v>
      </c>
      <c r="AC7" s="20">
        <v>790</v>
      </c>
      <c r="AD7" s="6">
        <f t="shared" ref="AD7:AD36" si="12">AC7*(1-AD$2)</f>
        <v>474</v>
      </c>
      <c r="AE7" s="6">
        <f t="shared" ref="AE7:AE36" si="13">AD7*100/$F7</f>
        <v>66.787278291598312</v>
      </c>
      <c r="AG7" s="5" t="s">
        <v>315</v>
      </c>
      <c r="AH7" s="55">
        <v>1263</v>
      </c>
      <c r="AI7" s="26">
        <f t="shared" ref="AI7:AI36" si="14">AH7-(AH7*$AI$2)</f>
        <v>732.54</v>
      </c>
      <c r="AJ7" s="6">
        <f t="shared" ref="AJ7:AJ36" si="15">AI7*100/$F7</f>
        <v>103.21593426102834</v>
      </c>
      <c r="AL7" s="5" t="s">
        <v>309</v>
      </c>
      <c r="AM7" s="20">
        <v>1914</v>
      </c>
      <c r="AN7" s="26">
        <f t="shared" ref="AN7:AN36" si="16">AM7-(AM7*$AN$2)</f>
        <v>637.36199999999985</v>
      </c>
      <c r="AO7" s="6">
        <f t="shared" ref="AO7:AO36" si="17">AN7*100/$F7</f>
        <v>89.80521786179257</v>
      </c>
      <c r="AQ7" s="5" t="s">
        <v>298</v>
      </c>
      <c r="AR7" s="20">
        <v>1470</v>
      </c>
      <c r="AS7" s="26">
        <f t="shared" ref="AS7:AS36" si="18">AR7-(AR7*$AN$2)</f>
        <v>489.51</v>
      </c>
      <c r="AT7" s="6">
        <f t="shared" ref="AT7:AT36" si="19">AS7*100/$F7</f>
        <v>68.972659486329732</v>
      </c>
      <c r="BR7" s="23" t="s">
        <v>24</v>
      </c>
      <c r="BS7" s="25" t="s">
        <v>30</v>
      </c>
      <c r="BT7" s="24" t="s">
        <v>58</v>
      </c>
      <c r="BU7" s="5">
        <v>577985</v>
      </c>
      <c r="BV7" s="5" t="s">
        <v>114</v>
      </c>
      <c r="BW7" s="5"/>
      <c r="BX7" s="26">
        <f t="shared" si="3"/>
        <v>0</v>
      </c>
      <c r="BY7" s="21">
        <f t="shared" si="4"/>
        <v>0</v>
      </c>
    </row>
    <row r="8" spans="1:77">
      <c r="A8" s="23" t="s">
        <v>24</v>
      </c>
      <c r="B8" s="25" t="s">
        <v>31</v>
      </c>
      <c r="C8" s="24" t="s">
        <v>62</v>
      </c>
      <c r="D8" s="5" t="s">
        <v>155</v>
      </c>
      <c r="E8" s="20">
        <v>1435</v>
      </c>
      <c r="F8" s="6">
        <f t="shared" si="0"/>
        <v>843.78000000000009</v>
      </c>
      <c r="G8" s="6">
        <v>100</v>
      </c>
      <c r="H8" s="5" t="s">
        <v>190</v>
      </c>
      <c r="I8" s="55">
        <v>1216</v>
      </c>
      <c r="J8" s="6">
        <f t="shared" si="1"/>
        <v>671.23200000000008</v>
      </c>
      <c r="K8" s="6">
        <f t="shared" si="5"/>
        <v>79.55059375666643</v>
      </c>
      <c r="L8" s="5" t="s">
        <v>291</v>
      </c>
      <c r="M8" s="55">
        <v>1111</v>
      </c>
      <c r="N8" s="6">
        <f t="shared" si="6"/>
        <v>655.49000000000012</v>
      </c>
      <c r="O8" s="6">
        <f t="shared" si="7"/>
        <v>77.684941572447798</v>
      </c>
      <c r="P8" s="5" t="s">
        <v>324</v>
      </c>
      <c r="Q8" s="20">
        <v>1624</v>
      </c>
      <c r="R8" s="6">
        <f t="shared" si="8"/>
        <v>573.92160000000013</v>
      </c>
      <c r="S8" s="6">
        <f t="shared" si="9"/>
        <v>68.017919362867104</v>
      </c>
      <c r="T8" s="5" t="s">
        <v>296</v>
      </c>
      <c r="U8" s="55">
        <v>1025</v>
      </c>
      <c r="V8" s="6">
        <f t="shared" si="10"/>
        <v>615</v>
      </c>
      <c r="W8" s="6">
        <f t="shared" si="11"/>
        <v>72.886297376093282</v>
      </c>
      <c r="Y8" s="23" t="s">
        <v>24</v>
      </c>
      <c r="Z8" s="25" t="s">
        <v>31</v>
      </c>
      <c r="AA8" s="24" t="s">
        <v>62</v>
      </c>
      <c r="AB8" s="5" t="s">
        <v>185</v>
      </c>
      <c r="AC8" s="20">
        <v>811</v>
      </c>
      <c r="AD8" s="6">
        <f t="shared" si="12"/>
        <v>486.59999999999997</v>
      </c>
      <c r="AE8" s="6">
        <f t="shared" si="13"/>
        <v>57.669060655621131</v>
      </c>
      <c r="AG8" s="5" t="s">
        <v>315</v>
      </c>
      <c r="AH8" s="55">
        <v>1407</v>
      </c>
      <c r="AI8" s="26">
        <f t="shared" si="14"/>
        <v>816.06000000000006</v>
      </c>
      <c r="AJ8" s="6">
        <f t="shared" si="15"/>
        <v>96.714783474365348</v>
      </c>
      <c r="AL8" s="5" t="s">
        <v>309</v>
      </c>
      <c r="AM8" s="20">
        <v>1752</v>
      </c>
      <c r="AN8" s="26">
        <f t="shared" si="16"/>
        <v>583.41599999999994</v>
      </c>
      <c r="AO8" s="6">
        <f t="shared" si="17"/>
        <v>69.143141577188345</v>
      </c>
      <c r="AQ8" s="5" t="s">
        <v>298</v>
      </c>
      <c r="AR8" s="20">
        <v>1592</v>
      </c>
      <c r="AS8" s="26">
        <f t="shared" si="18"/>
        <v>530.13599999999997</v>
      </c>
      <c r="AT8" s="6">
        <f t="shared" si="19"/>
        <v>62.828699424020471</v>
      </c>
      <c r="BR8" s="23" t="s">
        <v>24</v>
      </c>
      <c r="BS8" s="25" t="s">
        <v>31</v>
      </c>
      <c r="BT8" s="24" t="s">
        <v>59</v>
      </c>
      <c r="BU8" s="5">
        <v>409983</v>
      </c>
      <c r="BV8" s="5" t="s">
        <v>114</v>
      </c>
      <c r="BW8" s="5"/>
      <c r="BX8" s="26">
        <f t="shared" si="3"/>
        <v>0</v>
      </c>
      <c r="BY8" s="21">
        <f t="shared" si="4"/>
        <v>0</v>
      </c>
    </row>
    <row r="9" spans="1:77">
      <c r="A9" s="23" t="s">
        <v>24</v>
      </c>
      <c r="B9" s="25" t="s">
        <v>33</v>
      </c>
      <c r="C9" s="24" t="s">
        <v>64</v>
      </c>
      <c r="D9" s="5" t="s">
        <v>155</v>
      </c>
      <c r="E9" s="20">
        <v>1404</v>
      </c>
      <c r="F9" s="6">
        <f t="shared" si="0"/>
        <v>825.55200000000013</v>
      </c>
      <c r="G9" s="6">
        <v>100</v>
      </c>
      <c r="H9" s="5" t="s">
        <v>190</v>
      </c>
      <c r="I9" s="55">
        <v>1230</v>
      </c>
      <c r="J9" s="6">
        <f t="shared" si="1"/>
        <v>678.96</v>
      </c>
      <c r="K9" s="6">
        <f t="shared" si="5"/>
        <v>82.243153671725082</v>
      </c>
      <c r="L9" s="5" t="s">
        <v>291</v>
      </c>
      <c r="M9" s="55">
        <v>1278</v>
      </c>
      <c r="N9" s="6">
        <f t="shared" si="6"/>
        <v>754.0200000000001</v>
      </c>
      <c r="O9" s="6">
        <f t="shared" si="7"/>
        <v>91.335252049537772</v>
      </c>
      <c r="P9" s="5" t="s">
        <v>324</v>
      </c>
      <c r="Q9" s="20">
        <v>1744</v>
      </c>
      <c r="R9" s="6">
        <f t="shared" si="8"/>
        <v>616.32960000000003</v>
      </c>
      <c r="S9" s="6">
        <f t="shared" si="9"/>
        <v>74.656666085237504</v>
      </c>
      <c r="T9" s="5" t="s">
        <v>296</v>
      </c>
      <c r="U9" s="55">
        <v>1138.3333333333333</v>
      </c>
      <c r="V9" s="6">
        <f t="shared" si="10"/>
        <v>682.99999999999989</v>
      </c>
      <c r="W9" s="6">
        <f t="shared" si="11"/>
        <v>82.732523208713658</v>
      </c>
      <c r="Y9" s="23" t="s">
        <v>24</v>
      </c>
      <c r="Z9" s="25" t="s">
        <v>33</v>
      </c>
      <c r="AA9" s="24" t="s">
        <v>64</v>
      </c>
      <c r="AB9" s="5" t="s">
        <v>185</v>
      </c>
      <c r="AC9" s="20">
        <v>796</v>
      </c>
      <c r="AD9" s="6">
        <f t="shared" si="12"/>
        <v>477.59999999999997</v>
      </c>
      <c r="AE9" s="6">
        <f t="shared" si="13"/>
        <v>57.852200709343556</v>
      </c>
      <c r="AG9" s="5" t="s">
        <v>114</v>
      </c>
      <c r="AH9" s="55">
        <v>1347</v>
      </c>
      <c r="AI9" s="26">
        <f t="shared" si="14"/>
        <v>781.26</v>
      </c>
      <c r="AJ9" s="6">
        <f t="shared" si="15"/>
        <v>94.63486249200534</v>
      </c>
      <c r="AL9" s="5" t="s">
        <v>309</v>
      </c>
      <c r="AM9" s="196">
        <v>1942</v>
      </c>
      <c r="AN9" s="26">
        <f t="shared" si="16"/>
        <v>646.68599999999992</v>
      </c>
      <c r="AO9" s="6">
        <f t="shared" si="17"/>
        <v>78.333769405197955</v>
      </c>
      <c r="AQ9" s="5" t="s">
        <v>298</v>
      </c>
      <c r="AR9" s="20">
        <v>1658</v>
      </c>
      <c r="AS9" s="26">
        <f t="shared" si="18"/>
        <v>552.11400000000003</v>
      </c>
      <c r="AT9" s="6">
        <f t="shared" si="19"/>
        <v>66.878161521018654</v>
      </c>
      <c r="BR9" s="23" t="s">
        <v>24</v>
      </c>
      <c r="BS9" s="25" t="s">
        <v>33</v>
      </c>
      <c r="BT9" s="24" t="s">
        <v>60</v>
      </c>
      <c r="BU9" s="5">
        <v>841581</v>
      </c>
      <c r="BV9" s="5" t="s">
        <v>114</v>
      </c>
      <c r="BW9" s="5"/>
      <c r="BX9" s="26">
        <f t="shared" si="3"/>
        <v>0</v>
      </c>
      <c r="BY9" s="21">
        <f t="shared" si="4"/>
        <v>0</v>
      </c>
    </row>
    <row r="10" spans="1:77">
      <c r="A10" s="5"/>
      <c r="B10" s="194"/>
      <c r="C10" s="20"/>
      <c r="D10" s="5"/>
      <c r="E10" s="20"/>
      <c r="F10" s="6"/>
      <c r="G10" s="6"/>
      <c r="H10" s="5"/>
      <c r="I10" s="55"/>
      <c r="J10" s="6"/>
      <c r="K10" s="6"/>
      <c r="L10" s="5"/>
      <c r="M10" s="55"/>
      <c r="N10" s="6"/>
      <c r="O10" s="6"/>
      <c r="P10" s="5"/>
      <c r="Q10" s="20"/>
      <c r="R10" s="6"/>
      <c r="S10" s="6"/>
      <c r="T10" s="5"/>
      <c r="U10" s="55"/>
      <c r="V10" s="6"/>
      <c r="W10" s="6"/>
      <c r="Y10" s="23"/>
      <c r="Z10" s="25"/>
      <c r="AA10" s="24"/>
      <c r="AB10" s="5"/>
      <c r="AC10" s="20"/>
      <c r="AD10" s="6"/>
      <c r="AE10" s="6"/>
      <c r="AG10" s="5"/>
      <c r="AH10" s="55"/>
      <c r="AI10" s="26"/>
      <c r="AJ10" s="6"/>
      <c r="AL10" s="5"/>
      <c r="AM10" s="196"/>
      <c r="AN10" s="26"/>
      <c r="AO10" s="6"/>
      <c r="AQ10" s="5"/>
      <c r="AR10" s="20"/>
      <c r="AS10" s="26"/>
      <c r="AT10" s="6"/>
      <c r="BR10" s="23"/>
      <c r="BS10" s="25"/>
      <c r="BT10" s="24"/>
      <c r="BU10" s="5"/>
      <c r="BV10" s="5"/>
      <c r="BW10" s="5"/>
      <c r="BX10" s="26"/>
      <c r="BY10" s="21"/>
    </row>
    <row r="11" spans="1:77">
      <c r="A11" s="5" t="s">
        <v>25</v>
      </c>
      <c r="B11" s="5" t="s">
        <v>30</v>
      </c>
      <c r="C11" s="20" t="s">
        <v>61</v>
      </c>
      <c r="D11" s="5" t="s">
        <v>155</v>
      </c>
      <c r="E11" s="20">
        <v>1207</v>
      </c>
      <c r="F11" s="6">
        <f t="shared" si="0"/>
        <v>709.71600000000012</v>
      </c>
      <c r="G11" s="6">
        <v>100</v>
      </c>
      <c r="H11" s="5" t="s">
        <v>214</v>
      </c>
      <c r="I11" s="55">
        <v>1108</v>
      </c>
      <c r="J11" s="6">
        <f t="shared" si="1"/>
        <v>611.6160000000001</v>
      </c>
      <c r="K11" s="6">
        <f t="shared" si="5"/>
        <v>86.177569619397062</v>
      </c>
      <c r="L11" s="5" t="s">
        <v>184</v>
      </c>
      <c r="M11" s="55">
        <v>1096</v>
      </c>
      <c r="N11" s="6">
        <f t="shared" si="6"/>
        <v>646.6400000000001</v>
      </c>
      <c r="O11" s="6">
        <f t="shared" si="7"/>
        <v>91.11250133856359</v>
      </c>
      <c r="P11" s="5" t="s">
        <v>324</v>
      </c>
      <c r="Q11" s="20">
        <v>1548</v>
      </c>
      <c r="R11" s="6">
        <f t="shared" si="8"/>
        <v>547.06320000000005</v>
      </c>
      <c r="S11" s="6">
        <f t="shared" si="9"/>
        <v>77.081987724667329</v>
      </c>
      <c r="T11" s="5" t="s">
        <v>296</v>
      </c>
      <c r="U11" s="55">
        <v>1016.6666666666666</v>
      </c>
      <c r="V11" s="6">
        <f t="shared" si="10"/>
        <v>610</v>
      </c>
      <c r="W11" s="6">
        <f t="shared" si="11"/>
        <v>85.949872906909235</v>
      </c>
      <c r="Y11" s="5" t="s">
        <v>25</v>
      </c>
      <c r="Z11" s="5" t="s">
        <v>30</v>
      </c>
      <c r="AA11" s="20" t="s">
        <v>61</v>
      </c>
      <c r="AB11" s="5" t="s">
        <v>185</v>
      </c>
      <c r="AC11" s="20">
        <v>795</v>
      </c>
      <c r="AD11" s="6">
        <f t="shared" si="12"/>
        <v>477</v>
      </c>
      <c r="AE11" s="6">
        <f t="shared" si="13"/>
        <v>67.209982584583116</v>
      </c>
      <c r="AG11" s="5" t="s">
        <v>315</v>
      </c>
      <c r="AH11" s="55">
        <v>1263</v>
      </c>
      <c r="AI11" s="26">
        <f t="shared" si="14"/>
        <v>732.54</v>
      </c>
      <c r="AJ11" s="6">
        <f t="shared" si="15"/>
        <v>103.21593426102834</v>
      </c>
      <c r="AL11" s="5" t="s">
        <v>309</v>
      </c>
      <c r="AM11" s="20">
        <v>2057</v>
      </c>
      <c r="AN11" s="26">
        <f t="shared" si="16"/>
        <v>684.98099999999999</v>
      </c>
      <c r="AO11" s="6">
        <f t="shared" si="17"/>
        <v>96.514803104340317</v>
      </c>
      <c r="AQ11" s="5" t="s">
        <v>299</v>
      </c>
      <c r="AR11" s="20">
        <v>1555</v>
      </c>
      <c r="AS11" s="26">
        <f t="shared" si="18"/>
        <v>517.81500000000005</v>
      </c>
      <c r="AT11" s="6">
        <f t="shared" si="19"/>
        <v>72.960874490641331</v>
      </c>
      <c r="BR11" s="5" t="s">
        <v>25</v>
      </c>
      <c r="BS11" s="5" t="s">
        <v>45</v>
      </c>
      <c r="BT11" s="20" t="s">
        <v>61</v>
      </c>
      <c r="BU11" s="5">
        <v>111723</v>
      </c>
      <c r="BV11" s="5" t="s">
        <v>114</v>
      </c>
      <c r="BW11" s="5"/>
      <c r="BX11" s="26">
        <f t="shared" si="3"/>
        <v>0</v>
      </c>
      <c r="BY11" s="21">
        <f t="shared" ref="BY11:BY16" si="20">BX11*100/$F12</f>
        <v>0</v>
      </c>
    </row>
    <row r="12" spans="1:77">
      <c r="A12" s="5" t="s">
        <v>25</v>
      </c>
      <c r="B12" s="5" t="s">
        <v>45</v>
      </c>
      <c r="C12" s="20" t="s">
        <v>61</v>
      </c>
      <c r="D12" s="5" t="s">
        <v>279</v>
      </c>
      <c r="E12" s="20">
        <v>1355</v>
      </c>
      <c r="F12" s="6">
        <f t="shared" si="0"/>
        <v>796.74000000000012</v>
      </c>
      <c r="G12" s="6">
        <v>100</v>
      </c>
      <c r="H12" s="5" t="s">
        <v>214</v>
      </c>
      <c r="I12" s="55">
        <v>1366</v>
      </c>
      <c r="J12" s="6">
        <f t="shared" si="1"/>
        <v>754.03200000000004</v>
      </c>
      <c r="K12" s="6">
        <f t="shared" si="5"/>
        <v>94.639656600647626</v>
      </c>
      <c r="L12" s="5" t="s">
        <v>184</v>
      </c>
      <c r="M12" s="55">
        <v>1273</v>
      </c>
      <c r="N12" s="6">
        <f t="shared" si="6"/>
        <v>751.07</v>
      </c>
      <c r="O12" s="6">
        <f t="shared" si="7"/>
        <v>94.267891658508404</v>
      </c>
      <c r="P12" s="5" t="s">
        <v>324</v>
      </c>
      <c r="Q12" s="20">
        <v>1719</v>
      </c>
      <c r="R12" s="6">
        <f t="shared" si="8"/>
        <v>607.4946000000001</v>
      </c>
      <c r="S12" s="6">
        <f t="shared" si="9"/>
        <v>76.247533699826803</v>
      </c>
      <c r="T12" s="5" t="s">
        <v>296</v>
      </c>
      <c r="U12" s="55">
        <v>1165</v>
      </c>
      <c r="V12" s="6">
        <f t="shared" si="10"/>
        <v>699</v>
      </c>
      <c r="W12" s="6">
        <f t="shared" si="11"/>
        <v>87.732509978160991</v>
      </c>
      <c r="Y12" s="5" t="s">
        <v>25</v>
      </c>
      <c r="Z12" s="5" t="s">
        <v>45</v>
      </c>
      <c r="AA12" s="20" t="s">
        <v>61</v>
      </c>
      <c r="AB12" s="5" t="s">
        <v>185</v>
      </c>
      <c r="AC12" s="20">
        <v>838</v>
      </c>
      <c r="AD12" s="6">
        <f t="shared" si="12"/>
        <v>502.79999999999995</v>
      </c>
      <c r="AE12" s="6">
        <f t="shared" si="13"/>
        <v>63.107161683861719</v>
      </c>
      <c r="AG12" s="5" t="s">
        <v>316</v>
      </c>
      <c r="AH12" s="55">
        <v>1496</v>
      </c>
      <c r="AI12" s="26">
        <f t="shared" si="14"/>
        <v>867.68000000000006</v>
      </c>
      <c r="AJ12" s="6">
        <f t="shared" si="15"/>
        <v>108.90378291538016</v>
      </c>
      <c r="AL12" s="5" t="s">
        <v>310</v>
      </c>
      <c r="AM12" s="20">
        <v>1958</v>
      </c>
      <c r="AN12" s="26">
        <f t="shared" si="16"/>
        <v>652.0139999999999</v>
      </c>
      <c r="AO12" s="6">
        <f t="shared" si="17"/>
        <v>81.83522855636717</v>
      </c>
      <c r="AQ12" s="5" t="s">
        <v>300</v>
      </c>
      <c r="AR12" s="20">
        <v>1819</v>
      </c>
      <c r="AS12" s="26">
        <f t="shared" si="18"/>
        <v>605.72699999999986</v>
      </c>
      <c r="AT12" s="6">
        <f t="shared" si="19"/>
        <v>76.025679644551516</v>
      </c>
      <c r="BR12" s="5" t="s">
        <v>25</v>
      </c>
      <c r="BS12" s="5" t="s">
        <v>32</v>
      </c>
      <c r="BT12" s="20" t="s">
        <v>62</v>
      </c>
      <c r="BU12" s="5">
        <v>326978</v>
      </c>
      <c r="BV12" s="5" t="s">
        <v>114</v>
      </c>
      <c r="BW12" s="5"/>
      <c r="BX12" s="26">
        <f t="shared" si="3"/>
        <v>0</v>
      </c>
      <c r="BY12" s="21">
        <f t="shared" si="20"/>
        <v>0</v>
      </c>
    </row>
    <row r="13" spans="1:77">
      <c r="A13" s="5" t="s">
        <v>25</v>
      </c>
      <c r="B13" s="5" t="s">
        <v>32</v>
      </c>
      <c r="C13" s="20" t="s">
        <v>62</v>
      </c>
      <c r="D13" s="5" t="s">
        <v>155</v>
      </c>
      <c r="E13" s="20">
        <v>1466</v>
      </c>
      <c r="F13" s="6">
        <f t="shared" si="0"/>
        <v>862.00800000000015</v>
      </c>
      <c r="G13" s="6">
        <v>100</v>
      </c>
      <c r="H13" s="5" t="s">
        <v>190</v>
      </c>
      <c r="I13" s="55">
        <v>1236</v>
      </c>
      <c r="J13" s="6">
        <f t="shared" si="1"/>
        <v>682.27200000000005</v>
      </c>
      <c r="K13" s="6">
        <f t="shared" si="5"/>
        <v>79.149149427847533</v>
      </c>
      <c r="L13" s="5" t="s">
        <v>103</v>
      </c>
      <c r="M13" s="55">
        <v>1358</v>
      </c>
      <c r="N13" s="6">
        <f t="shared" si="6"/>
        <v>801.22000000000014</v>
      </c>
      <c r="O13" s="6">
        <f t="shared" si="7"/>
        <v>92.948093289157413</v>
      </c>
      <c r="P13" s="5" t="s">
        <v>324</v>
      </c>
      <c r="Q13" s="20">
        <v>1897</v>
      </c>
      <c r="R13" s="6">
        <f t="shared" si="8"/>
        <v>670.39980000000014</v>
      </c>
      <c r="S13" s="6">
        <f t="shared" si="9"/>
        <v>77.771876827129219</v>
      </c>
      <c r="T13" s="5" t="s">
        <v>296</v>
      </c>
      <c r="U13" s="55">
        <v>1263.3333333333333</v>
      </c>
      <c r="V13" s="6">
        <f t="shared" si="10"/>
        <v>757.99999999999989</v>
      </c>
      <c r="W13" s="6">
        <f t="shared" si="11"/>
        <v>87.934218707946997</v>
      </c>
      <c r="Y13" s="5" t="s">
        <v>25</v>
      </c>
      <c r="Z13" s="5" t="s">
        <v>32</v>
      </c>
      <c r="AA13" s="20" t="s">
        <v>62</v>
      </c>
      <c r="AB13" s="5" t="s">
        <v>185</v>
      </c>
      <c r="AC13" s="20">
        <v>884</v>
      </c>
      <c r="AD13" s="6">
        <f t="shared" si="12"/>
        <v>530.4</v>
      </c>
      <c r="AE13" s="6">
        <f t="shared" si="13"/>
        <v>61.53075145474287</v>
      </c>
      <c r="AG13" s="5" t="s">
        <v>315</v>
      </c>
      <c r="AH13" s="55">
        <v>1476</v>
      </c>
      <c r="AI13" s="26">
        <f t="shared" si="14"/>
        <v>856.08</v>
      </c>
      <c r="AJ13" s="6">
        <f t="shared" si="15"/>
        <v>99.312303366094028</v>
      </c>
      <c r="AL13" s="5" t="s">
        <v>309</v>
      </c>
      <c r="AM13" s="20">
        <v>1989</v>
      </c>
      <c r="AN13" s="26">
        <f t="shared" si="16"/>
        <v>662.33699999999999</v>
      </c>
      <c r="AO13" s="6">
        <f t="shared" si="17"/>
        <v>76.836525879110155</v>
      </c>
      <c r="AQ13" s="5" t="s">
        <v>299</v>
      </c>
      <c r="AR13" s="20">
        <v>1826</v>
      </c>
      <c r="AS13" s="26">
        <f t="shared" si="18"/>
        <v>608.05799999999999</v>
      </c>
      <c r="AT13" s="6">
        <f t="shared" si="19"/>
        <v>70.539716568755736</v>
      </c>
      <c r="BR13" s="5" t="s">
        <v>25</v>
      </c>
      <c r="BS13" s="5" t="s">
        <v>31</v>
      </c>
      <c r="BT13" s="20" t="s">
        <v>62</v>
      </c>
      <c r="BU13" s="5">
        <v>455876</v>
      </c>
      <c r="BV13" s="5" t="s">
        <v>114</v>
      </c>
      <c r="BW13" s="5"/>
      <c r="BX13" s="26">
        <f t="shared" si="3"/>
        <v>0</v>
      </c>
      <c r="BY13" s="21">
        <f t="shared" si="20"/>
        <v>0</v>
      </c>
    </row>
    <row r="14" spans="1:77">
      <c r="A14" s="5" t="s">
        <v>25</v>
      </c>
      <c r="B14" s="5" t="s">
        <v>31</v>
      </c>
      <c r="C14" s="20" t="s">
        <v>62</v>
      </c>
      <c r="D14" s="5" t="s">
        <v>155</v>
      </c>
      <c r="E14" s="20">
        <v>1435</v>
      </c>
      <c r="F14" s="6">
        <f t="shared" si="0"/>
        <v>843.78000000000009</v>
      </c>
      <c r="G14" s="6">
        <v>100</v>
      </c>
      <c r="H14" s="5" t="s">
        <v>190</v>
      </c>
      <c r="I14" s="55">
        <v>1216</v>
      </c>
      <c r="J14" s="6">
        <f t="shared" si="1"/>
        <v>671.23200000000008</v>
      </c>
      <c r="K14" s="6">
        <f t="shared" si="5"/>
        <v>79.55059375666643</v>
      </c>
      <c r="L14" s="5" t="s">
        <v>103</v>
      </c>
      <c r="M14" s="55">
        <v>1414</v>
      </c>
      <c r="N14" s="6">
        <f t="shared" si="6"/>
        <v>834.2600000000001</v>
      </c>
      <c r="O14" s="6">
        <f t="shared" si="7"/>
        <v>98.871743819479022</v>
      </c>
      <c r="P14" s="5" t="s">
        <v>324</v>
      </c>
      <c r="Q14" s="20">
        <v>1624</v>
      </c>
      <c r="R14" s="6">
        <f t="shared" si="8"/>
        <v>573.92160000000013</v>
      </c>
      <c r="S14" s="6">
        <f t="shared" si="9"/>
        <v>68.017919362867104</v>
      </c>
      <c r="T14" s="5" t="s">
        <v>296</v>
      </c>
      <c r="U14" s="55">
        <v>1251.6666666666667</v>
      </c>
      <c r="V14" s="6">
        <f t="shared" si="10"/>
        <v>751</v>
      </c>
      <c r="W14" s="6">
        <f t="shared" si="11"/>
        <v>89.004242812107407</v>
      </c>
      <c r="Y14" s="5" t="s">
        <v>25</v>
      </c>
      <c r="Z14" s="5" t="s">
        <v>31</v>
      </c>
      <c r="AA14" s="20" t="s">
        <v>62</v>
      </c>
      <c r="AB14" s="5" t="s">
        <v>185</v>
      </c>
      <c r="AC14" s="20">
        <v>848</v>
      </c>
      <c r="AD14" s="6">
        <f t="shared" si="12"/>
        <v>508.79999999999995</v>
      </c>
      <c r="AE14" s="6">
        <f t="shared" si="13"/>
        <v>60.300078219441069</v>
      </c>
      <c r="AG14" s="5" t="s">
        <v>315</v>
      </c>
      <c r="AH14" s="55">
        <v>1512</v>
      </c>
      <c r="AI14" s="26">
        <f t="shared" si="14"/>
        <v>876.96</v>
      </c>
      <c r="AJ14" s="6">
        <f t="shared" si="15"/>
        <v>103.93230462916873</v>
      </c>
      <c r="AL14" s="5" t="s">
        <v>309</v>
      </c>
      <c r="AM14" s="20">
        <v>2219</v>
      </c>
      <c r="AN14" s="26">
        <f t="shared" si="16"/>
        <v>738.92699999999991</v>
      </c>
      <c r="AO14" s="6">
        <f t="shared" si="17"/>
        <v>87.573419611747127</v>
      </c>
      <c r="AQ14" s="5" t="s">
        <v>298</v>
      </c>
      <c r="AR14" s="20">
        <v>1914</v>
      </c>
      <c r="AS14" s="26">
        <f t="shared" si="18"/>
        <v>637.36199999999985</v>
      </c>
      <c r="AT14" s="6">
        <f t="shared" si="19"/>
        <v>75.536514257270824</v>
      </c>
      <c r="BR14" s="5" t="s">
        <v>25</v>
      </c>
      <c r="BS14" s="5" t="s">
        <v>46</v>
      </c>
      <c r="BT14" s="20" t="s">
        <v>63</v>
      </c>
      <c r="BU14" s="5">
        <v>1258</v>
      </c>
      <c r="BV14" s="5" t="s">
        <v>114</v>
      </c>
      <c r="BW14" s="5"/>
      <c r="BX14" s="26">
        <f t="shared" si="3"/>
        <v>0</v>
      </c>
      <c r="BY14" s="21">
        <f t="shared" si="20"/>
        <v>0</v>
      </c>
    </row>
    <row r="15" spans="1:77">
      <c r="A15" s="5" t="s">
        <v>25</v>
      </c>
      <c r="B15" s="5" t="s">
        <v>46</v>
      </c>
      <c r="C15" s="20" t="s">
        <v>63</v>
      </c>
      <c r="D15" s="5" t="s">
        <v>155</v>
      </c>
      <c r="E15" s="20">
        <v>1840</v>
      </c>
      <c r="F15" s="6">
        <f t="shared" si="0"/>
        <v>1081.92</v>
      </c>
      <c r="G15" s="6">
        <v>100</v>
      </c>
      <c r="H15" s="5" t="s">
        <v>190</v>
      </c>
      <c r="I15" s="55">
        <v>1913</v>
      </c>
      <c r="J15" s="6">
        <f t="shared" si="1"/>
        <v>1055.9760000000001</v>
      </c>
      <c r="K15" s="6">
        <f t="shared" si="5"/>
        <v>97.602040816326536</v>
      </c>
      <c r="L15" s="5" t="s">
        <v>184</v>
      </c>
      <c r="M15" s="55">
        <v>1773</v>
      </c>
      <c r="N15" s="6">
        <f t="shared" si="6"/>
        <v>1046.0700000000002</v>
      </c>
      <c r="O15" s="6">
        <f t="shared" si="7"/>
        <v>96.686446317657499</v>
      </c>
      <c r="P15" s="5" t="s">
        <v>324</v>
      </c>
      <c r="Q15" s="20">
        <v>2480</v>
      </c>
      <c r="R15" s="6">
        <f t="shared" si="8"/>
        <v>876.43200000000013</v>
      </c>
      <c r="S15" s="6">
        <f t="shared" si="9"/>
        <v>81.007098491570545</v>
      </c>
      <c r="T15" s="5" t="s">
        <v>296</v>
      </c>
      <c r="U15" s="55">
        <v>1751.6666666666667</v>
      </c>
      <c r="V15" s="6">
        <f t="shared" si="10"/>
        <v>1051</v>
      </c>
      <c r="W15" s="6">
        <f t="shared" si="11"/>
        <v>97.142117716651867</v>
      </c>
      <c r="Y15" s="5" t="s">
        <v>25</v>
      </c>
      <c r="Z15" s="5" t="s">
        <v>46</v>
      </c>
      <c r="AA15" s="20" t="s">
        <v>63</v>
      </c>
      <c r="AB15" s="5" t="s">
        <v>185</v>
      </c>
      <c r="AC15" s="20">
        <v>1024</v>
      </c>
      <c r="AD15" s="6">
        <f t="shared" si="12"/>
        <v>614.4</v>
      </c>
      <c r="AE15" s="6">
        <f t="shared" si="13"/>
        <v>56.787932564330077</v>
      </c>
      <c r="AG15" s="5" t="s">
        <v>315</v>
      </c>
      <c r="AH15" s="55">
        <v>1958</v>
      </c>
      <c r="AI15" s="26">
        <f t="shared" si="14"/>
        <v>1135.6399999999999</v>
      </c>
      <c r="AJ15" s="6">
        <f t="shared" si="15"/>
        <v>104.96524696835253</v>
      </c>
      <c r="AL15" s="5" t="s">
        <v>310</v>
      </c>
      <c r="AM15" s="20">
        <v>2756</v>
      </c>
      <c r="AN15" s="26">
        <f t="shared" si="16"/>
        <v>917.74799999999982</v>
      </c>
      <c r="AO15" s="6">
        <f t="shared" si="17"/>
        <v>84.825865128660141</v>
      </c>
      <c r="AQ15" s="5" t="s">
        <v>299</v>
      </c>
      <c r="AR15" s="20">
        <v>2664</v>
      </c>
      <c r="AS15" s="26">
        <f t="shared" si="18"/>
        <v>887.11199999999985</v>
      </c>
      <c r="AT15" s="6">
        <f t="shared" si="19"/>
        <v>81.99423247559892</v>
      </c>
      <c r="BR15" s="5" t="s">
        <v>25</v>
      </c>
      <c r="BS15" s="5" t="s">
        <v>33</v>
      </c>
      <c r="BT15" s="20" t="s">
        <v>64</v>
      </c>
      <c r="BU15" s="5">
        <v>342431</v>
      </c>
      <c r="BV15" s="5" t="s">
        <v>114</v>
      </c>
      <c r="BW15" s="5"/>
      <c r="BX15" s="26">
        <f t="shared" si="3"/>
        <v>0</v>
      </c>
      <c r="BY15" s="21">
        <f t="shared" si="20"/>
        <v>0</v>
      </c>
    </row>
    <row r="16" spans="1:77">
      <c r="A16" s="5" t="s">
        <v>25</v>
      </c>
      <c r="B16" s="5" t="s">
        <v>33</v>
      </c>
      <c r="C16" s="20" t="s">
        <v>64</v>
      </c>
      <c r="D16" s="5" t="s">
        <v>155</v>
      </c>
      <c r="E16" s="20">
        <v>1404</v>
      </c>
      <c r="F16" s="6">
        <f t="shared" si="0"/>
        <v>825.55200000000013</v>
      </c>
      <c r="G16" s="6">
        <v>100</v>
      </c>
      <c r="H16" s="5" t="s">
        <v>190</v>
      </c>
      <c r="I16" s="55">
        <v>1230</v>
      </c>
      <c r="J16" s="6">
        <f t="shared" si="1"/>
        <v>678.96</v>
      </c>
      <c r="K16" s="6">
        <f t="shared" si="5"/>
        <v>82.243153671725082</v>
      </c>
      <c r="L16" s="5" t="s">
        <v>103</v>
      </c>
      <c r="M16" s="55">
        <v>1434</v>
      </c>
      <c r="N16" s="6">
        <f t="shared" si="6"/>
        <v>846.06000000000006</v>
      </c>
      <c r="O16" s="6">
        <f t="shared" si="7"/>
        <v>102.48415605558461</v>
      </c>
      <c r="P16" s="5" t="s">
        <v>324</v>
      </c>
      <c r="Q16" s="20">
        <v>1744</v>
      </c>
      <c r="R16" s="6">
        <f t="shared" si="8"/>
        <v>616.32960000000003</v>
      </c>
      <c r="S16" s="6">
        <f t="shared" si="9"/>
        <v>74.656666085237504</v>
      </c>
      <c r="T16" s="5" t="s">
        <v>296</v>
      </c>
      <c r="U16" s="55">
        <v>1138.3333333333333</v>
      </c>
      <c r="V16" s="6">
        <f t="shared" si="10"/>
        <v>682.99999999999989</v>
      </c>
      <c r="W16" s="6">
        <f t="shared" si="11"/>
        <v>82.732523208713658</v>
      </c>
      <c r="Y16" s="5" t="s">
        <v>25</v>
      </c>
      <c r="Z16" s="5" t="s">
        <v>33</v>
      </c>
      <c r="AA16" s="20" t="s">
        <v>64</v>
      </c>
      <c r="AB16" s="5" t="s">
        <v>185</v>
      </c>
      <c r="AC16" s="20">
        <v>796</v>
      </c>
      <c r="AD16" s="6">
        <f t="shared" si="12"/>
        <v>477.59999999999997</v>
      </c>
      <c r="AE16" s="6">
        <f t="shared" si="13"/>
        <v>57.852200709343556</v>
      </c>
      <c r="AG16" s="5" t="s">
        <v>114</v>
      </c>
      <c r="AH16" s="55">
        <v>1494</v>
      </c>
      <c r="AI16" s="26">
        <f t="shared" si="14"/>
        <v>866.52</v>
      </c>
      <c r="AJ16" s="6">
        <f t="shared" si="15"/>
        <v>104.96249781964066</v>
      </c>
      <c r="AL16" s="5" t="s">
        <v>309</v>
      </c>
      <c r="AM16" s="196">
        <v>1942</v>
      </c>
      <c r="AN16" s="26">
        <f t="shared" si="16"/>
        <v>646.68599999999992</v>
      </c>
      <c r="AO16" s="6">
        <f t="shared" si="17"/>
        <v>78.333769405197955</v>
      </c>
      <c r="AQ16" s="5" t="s">
        <v>298</v>
      </c>
      <c r="AR16" s="20">
        <v>1710</v>
      </c>
      <c r="AS16" s="26">
        <f t="shared" si="18"/>
        <v>569.42999999999984</v>
      </c>
      <c r="AT16" s="6">
        <f t="shared" si="19"/>
        <v>68.975667189952873</v>
      </c>
      <c r="BR16" s="5" t="s">
        <v>25</v>
      </c>
      <c r="BS16" s="5" t="s">
        <v>34</v>
      </c>
      <c r="BT16" s="20" t="s">
        <v>65</v>
      </c>
      <c r="BU16" s="5">
        <v>55425</v>
      </c>
      <c r="BV16" s="5" t="s">
        <v>114</v>
      </c>
      <c r="BW16" s="5"/>
      <c r="BX16" s="26">
        <f t="shared" si="3"/>
        <v>0</v>
      </c>
      <c r="BY16" s="21">
        <f t="shared" si="20"/>
        <v>0</v>
      </c>
    </row>
    <row r="17" spans="1:77">
      <c r="A17" s="5" t="s">
        <v>25</v>
      </c>
      <c r="B17" s="5" t="s">
        <v>34</v>
      </c>
      <c r="C17" s="20" t="s">
        <v>280</v>
      </c>
      <c r="D17" s="5" t="s">
        <v>155</v>
      </c>
      <c r="E17" s="20">
        <v>2252</v>
      </c>
      <c r="F17" s="6">
        <f t="shared" si="0"/>
        <v>1324.1760000000002</v>
      </c>
      <c r="G17" s="6">
        <v>100</v>
      </c>
      <c r="H17" s="5" t="s">
        <v>190</v>
      </c>
      <c r="I17" s="55">
        <v>2192</v>
      </c>
      <c r="J17" s="6">
        <f t="shared" si="1"/>
        <v>1209.9840000000002</v>
      </c>
      <c r="K17" s="6">
        <f t="shared" si="5"/>
        <v>91.376372929278276</v>
      </c>
      <c r="L17" s="5" t="s">
        <v>103</v>
      </c>
      <c r="M17" s="55">
        <v>2237</v>
      </c>
      <c r="N17" s="6">
        <f t="shared" si="6"/>
        <v>1319.8300000000002</v>
      </c>
      <c r="O17" s="6">
        <f t="shared" si="7"/>
        <v>99.671795894201381</v>
      </c>
      <c r="P17" s="5" t="s">
        <v>324</v>
      </c>
      <c r="Q17" s="20">
        <v>3057</v>
      </c>
      <c r="R17" s="6">
        <f t="shared" si="8"/>
        <v>1080.3438000000001</v>
      </c>
      <c r="S17" s="6">
        <f t="shared" si="9"/>
        <v>81.586118461594225</v>
      </c>
      <c r="T17" s="5" t="s">
        <v>296</v>
      </c>
      <c r="U17" s="55">
        <v>2095</v>
      </c>
      <c r="V17" s="6">
        <f t="shared" si="10"/>
        <v>1257</v>
      </c>
      <c r="W17" s="6">
        <f t="shared" si="11"/>
        <v>94.926958349947427</v>
      </c>
      <c r="Y17" s="5" t="s">
        <v>25</v>
      </c>
      <c r="Z17" s="5" t="s">
        <v>34</v>
      </c>
      <c r="AA17" s="20" t="s">
        <v>280</v>
      </c>
      <c r="AB17" s="5" t="s">
        <v>185</v>
      </c>
      <c r="AC17" s="20">
        <v>1257</v>
      </c>
      <c r="AD17" s="6">
        <f t="shared" si="12"/>
        <v>754.19999999999993</v>
      </c>
      <c r="AE17" s="6">
        <f t="shared" si="13"/>
        <v>56.956175009968455</v>
      </c>
      <c r="AG17" s="5" t="s">
        <v>315</v>
      </c>
      <c r="AH17" s="55">
        <v>2432</v>
      </c>
      <c r="AI17" s="26">
        <f t="shared" si="14"/>
        <v>1410.56</v>
      </c>
      <c r="AJ17" s="6">
        <f t="shared" si="15"/>
        <v>106.52360411304841</v>
      </c>
      <c r="AL17" s="5" t="s">
        <v>310</v>
      </c>
      <c r="AM17" s="20">
        <v>3352</v>
      </c>
      <c r="AN17" s="26">
        <f t="shared" si="16"/>
        <v>1116.2159999999999</v>
      </c>
      <c r="AO17" s="6">
        <f t="shared" si="17"/>
        <v>84.295139014753303</v>
      </c>
      <c r="AQ17" s="5" t="s">
        <v>299</v>
      </c>
      <c r="AR17" s="20">
        <v>3024</v>
      </c>
      <c r="AS17" s="26">
        <f t="shared" si="18"/>
        <v>1006.992</v>
      </c>
      <c r="AT17" s="6">
        <f t="shared" si="19"/>
        <v>76.046688657701083</v>
      </c>
      <c r="BR17" s="23" t="s">
        <v>26</v>
      </c>
      <c r="BS17" s="25" t="s">
        <v>35</v>
      </c>
      <c r="BT17" s="24" t="s">
        <v>66</v>
      </c>
      <c r="BU17" s="5">
        <v>699716</v>
      </c>
      <c r="BV17" s="5" t="s">
        <v>115</v>
      </c>
      <c r="BW17" s="5"/>
      <c r="BX17" s="26">
        <f t="shared" si="3"/>
        <v>0</v>
      </c>
      <c r="BY17" s="21">
        <f>BX17*100/$F19</f>
        <v>0</v>
      </c>
    </row>
    <row r="18" spans="1:77">
      <c r="A18" s="5"/>
      <c r="B18" s="5"/>
      <c r="C18" s="20"/>
      <c r="D18" s="5"/>
      <c r="E18" s="20"/>
      <c r="F18" s="6"/>
      <c r="G18" s="6"/>
      <c r="H18" s="5"/>
      <c r="I18" s="55"/>
      <c r="J18" s="6"/>
      <c r="K18" s="6"/>
      <c r="L18" s="5"/>
      <c r="M18" s="55"/>
      <c r="N18" s="6"/>
      <c r="O18" s="6"/>
      <c r="P18" s="5"/>
      <c r="Q18" s="20"/>
      <c r="R18" s="6"/>
      <c r="S18" s="6"/>
      <c r="T18" s="5"/>
      <c r="U18" s="55"/>
      <c r="V18" s="6"/>
      <c r="W18" s="6"/>
      <c r="Y18" s="5"/>
      <c r="Z18" s="5"/>
      <c r="AA18" s="20"/>
      <c r="AB18" s="5"/>
      <c r="AC18" s="20"/>
      <c r="AD18" s="6"/>
      <c r="AE18" s="6"/>
      <c r="AG18" s="5"/>
      <c r="AH18" s="55"/>
      <c r="AI18" s="26"/>
      <c r="AJ18" s="6"/>
      <c r="AL18" s="5"/>
      <c r="AM18" s="20"/>
      <c r="AN18" s="26"/>
      <c r="AO18" s="6"/>
      <c r="AQ18" s="5"/>
      <c r="AR18" s="20"/>
      <c r="AS18" s="26"/>
      <c r="AT18" s="6"/>
      <c r="BR18" s="23"/>
      <c r="BS18" s="25"/>
      <c r="BT18" s="24"/>
      <c r="BU18" s="5"/>
      <c r="BV18" s="5"/>
      <c r="BW18" s="5"/>
      <c r="BX18" s="26"/>
      <c r="BY18" s="21"/>
    </row>
    <row r="19" spans="1:77">
      <c r="A19" s="23" t="s">
        <v>276</v>
      </c>
      <c r="B19" s="25" t="s">
        <v>35</v>
      </c>
      <c r="C19" s="24" t="s">
        <v>66</v>
      </c>
      <c r="D19" s="5" t="s">
        <v>143</v>
      </c>
      <c r="E19" s="20">
        <v>1447</v>
      </c>
      <c r="F19" s="6">
        <f t="shared" si="0"/>
        <v>850.83600000000013</v>
      </c>
      <c r="G19" s="6">
        <v>100</v>
      </c>
      <c r="H19" s="5" t="s">
        <v>144</v>
      </c>
      <c r="I19" s="55">
        <v>1595</v>
      </c>
      <c r="J19" s="6">
        <f t="shared" si="1"/>
        <v>880.44</v>
      </c>
      <c r="K19" s="6">
        <f t="shared" si="5"/>
        <v>103.47940143576434</v>
      </c>
      <c r="L19" s="5" t="s">
        <v>215</v>
      </c>
      <c r="M19" s="55">
        <v>1434</v>
      </c>
      <c r="N19" s="6">
        <f t="shared" si="6"/>
        <v>846.06000000000006</v>
      </c>
      <c r="O19" s="6">
        <f t="shared" si="7"/>
        <v>99.438669731887217</v>
      </c>
      <c r="P19" s="5" t="s">
        <v>325</v>
      </c>
      <c r="Q19" s="20">
        <v>2347</v>
      </c>
      <c r="R19" s="6">
        <f t="shared" si="8"/>
        <v>829.42980000000011</v>
      </c>
      <c r="S19" s="6">
        <f t="shared" si="9"/>
        <v>97.484097993032734</v>
      </c>
      <c r="T19" s="5" t="s">
        <v>296</v>
      </c>
      <c r="U19" s="55">
        <v>1365</v>
      </c>
      <c r="V19" s="6">
        <f t="shared" si="10"/>
        <v>819</v>
      </c>
      <c r="W19" s="6">
        <f t="shared" si="11"/>
        <v>96.258268338434178</v>
      </c>
      <c r="Y19" s="23" t="s">
        <v>276</v>
      </c>
      <c r="Z19" s="25" t="s">
        <v>35</v>
      </c>
      <c r="AA19" s="24" t="s">
        <v>66</v>
      </c>
      <c r="AB19" s="5" t="s">
        <v>185</v>
      </c>
      <c r="AC19" s="20">
        <v>926</v>
      </c>
      <c r="AD19" s="6">
        <f t="shared" si="12"/>
        <v>555.6</v>
      </c>
      <c r="AE19" s="6">
        <f t="shared" si="13"/>
        <v>65.300480938747299</v>
      </c>
      <c r="AG19" s="5" t="s">
        <v>317</v>
      </c>
      <c r="AH19" s="55">
        <v>1547</v>
      </c>
      <c r="AI19" s="26">
        <f t="shared" si="14"/>
        <v>897.26</v>
      </c>
      <c r="AJ19" s="6">
        <f t="shared" si="15"/>
        <v>105.45628064632901</v>
      </c>
      <c r="AL19" s="5" t="s">
        <v>310</v>
      </c>
      <c r="AM19" s="20">
        <v>2412</v>
      </c>
      <c r="AN19" s="26">
        <f t="shared" si="16"/>
        <v>803.19599999999991</v>
      </c>
      <c r="AO19" s="6">
        <f t="shared" si="17"/>
        <v>94.400801094452959</v>
      </c>
      <c r="AQ19" s="5" t="s">
        <v>301</v>
      </c>
      <c r="AR19" s="20">
        <v>2498</v>
      </c>
      <c r="AS19" s="26">
        <f t="shared" si="18"/>
        <v>831.83399999999983</v>
      </c>
      <c r="AT19" s="6">
        <f t="shared" si="19"/>
        <v>97.766667136792478</v>
      </c>
      <c r="BR19" s="23" t="s">
        <v>26</v>
      </c>
      <c r="BS19" s="25" t="s">
        <v>37</v>
      </c>
      <c r="BT19" s="24" t="s">
        <v>68</v>
      </c>
      <c r="BU19" s="5">
        <v>76312</v>
      </c>
      <c r="BV19" s="5" t="s">
        <v>115</v>
      </c>
      <c r="BW19" s="5"/>
      <c r="BX19" s="26">
        <f t="shared" si="3"/>
        <v>0</v>
      </c>
      <c r="BY19" s="21">
        <f t="shared" ref="BY19:BY22" si="21">BX19*100/$F21</f>
        <v>0</v>
      </c>
    </row>
    <row r="20" spans="1:77">
      <c r="A20" s="23" t="s">
        <v>276</v>
      </c>
      <c r="B20" s="25" t="s">
        <v>36</v>
      </c>
      <c r="C20" s="24" t="s">
        <v>67</v>
      </c>
      <c r="D20" s="5" t="s">
        <v>143</v>
      </c>
      <c r="E20" s="20">
        <v>1471</v>
      </c>
      <c r="F20" s="6">
        <f t="shared" si="0"/>
        <v>864.94800000000009</v>
      </c>
      <c r="G20" s="6">
        <v>100</v>
      </c>
      <c r="H20" s="5" t="s">
        <v>144</v>
      </c>
      <c r="I20" s="55">
        <v>1677</v>
      </c>
      <c r="J20" s="6">
        <f t="shared" si="1"/>
        <v>925.70400000000006</v>
      </c>
      <c r="K20" s="6">
        <f t="shared" si="5"/>
        <v>107.02423729519001</v>
      </c>
      <c r="L20" s="5" t="s">
        <v>215</v>
      </c>
      <c r="M20" s="55">
        <v>1545</v>
      </c>
      <c r="N20" s="6">
        <f t="shared" si="6"/>
        <v>911.55000000000007</v>
      </c>
      <c r="O20" s="6">
        <f t="shared" si="7"/>
        <v>105.38783834403917</v>
      </c>
      <c r="P20" s="5" t="s">
        <v>325</v>
      </c>
      <c r="Q20" s="20">
        <v>3314</v>
      </c>
      <c r="R20" s="6">
        <f t="shared" si="8"/>
        <v>1171.1676000000002</v>
      </c>
      <c r="S20" s="6">
        <f t="shared" si="9"/>
        <v>135.40323811373634</v>
      </c>
      <c r="T20" s="5" t="s">
        <v>296</v>
      </c>
      <c r="U20" s="195">
        <v>1475.2529999999999</v>
      </c>
      <c r="V20" s="6">
        <f t="shared" si="10"/>
        <v>885.15179999999998</v>
      </c>
      <c r="W20" s="6">
        <f t="shared" si="11"/>
        <v>102.33583984239513</v>
      </c>
      <c r="Y20" s="23" t="s">
        <v>276</v>
      </c>
      <c r="Z20" s="25" t="s">
        <v>36</v>
      </c>
      <c r="AA20" s="24" t="s">
        <v>67</v>
      </c>
      <c r="AB20" s="5" t="s">
        <v>185</v>
      </c>
      <c r="AC20" s="20">
        <v>1242</v>
      </c>
      <c r="AD20" s="6">
        <f t="shared" si="12"/>
        <v>745.19999999999993</v>
      </c>
      <c r="AE20" s="6">
        <f t="shared" si="13"/>
        <v>86.155468305609119</v>
      </c>
      <c r="AG20" s="5" t="s">
        <v>318</v>
      </c>
      <c r="AH20" s="55">
        <v>1658</v>
      </c>
      <c r="AI20" s="26">
        <f t="shared" si="14"/>
        <v>961.64</v>
      </c>
      <c r="AJ20" s="6">
        <f t="shared" si="15"/>
        <v>111.17893792459199</v>
      </c>
      <c r="AL20" s="5" t="s">
        <v>310</v>
      </c>
      <c r="AM20" s="20">
        <v>2538</v>
      </c>
      <c r="AN20" s="26">
        <f t="shared" si="16"/>
        <v>845.154</v>
      </c>
      <c r="AO20" s="6">
        <f t="shared" si="17"/>
        <v>97.711538728339718</v>
      </c>
      <c r="AQ20" s="5" t="s">
        <v>301</v>
      </c>
      <c r="AR20" s="20">
        <v>2721</v>
      </c>
      <c r="AS20" s="26">
        <f t="shared" si="18"/>
        <v>906.09299999999985</v>
      </c>
      <c r="AT20" s="6">
        <f t="shared" si="19"/>
        <v>104.75693336478028</v>
      </c>
      <c r="BR20" s="23" t="s">
        <v>26</v>
      </c>
      <c r="BS20" s="25" t="s">
        <v>38</v>
      </c>
      <c r="BT20" s="24" t="s">
        <v>68</v>
      </c>
      <c r="BU20" s="5">
        <v>192955</v>
      </c>
      <c r="BV20" s="5" t="s">
        <v>115</v>
      </c>
      <c r="BW20" s="5"/>
      <c r="BX20" s="26">
        <f t="shared" si="3"/>
        <v>0</v>
      </c>
      <c r="BY20" s="21">
        <f t="shared" si="21"/>
        <v>0</v>
      </c>
    </row>
    <row r="21" spans="1:77">
      <c r="A21" s="23" t="s">
        <v>276</v>
      </c>
      <c r="B21" s="25" t="s">
        <v>37</v>
      </c>
      <c r="C21" s="24" t="s">
        <v>156</v>
      </c>
      <c r="D21" s="5" t="s">
        <v>143</v>
      </c>
      <c r="E21" s="20">
        <v>1783</v>
      </c>
      <c r="F21" s="6">
        <f t="shared" si="0"/>
        <v>1048.4040000000002</v>
      </c>
      <c r="G21" s="6">
        <v>100</v>
      </c>
      <c r="H21" s="5" t="s">
        <v>144</v>
      </c>
      <c r="I21" s="55">
        <v>1819</v>
      </c>
      <c r="J21" s="6">
        <f t="shared" si="1"/>
        <v>1004.0880000000001</v>
      </c>
      <c r="K21" s="6">
        <f t="shared" si="5"/>
        <v>95.773003536804495</v>
      </c>
      <c r="L21" s="5" t="s">
        <v>215</v>
      </c>
      <c r="M21" s="55">
        <v>1732</v>
      </c>
      <c r="N21" s="6">
        <f t="shared" si="6"/>
        <v>1021.8800000000001</v>
      </c>
      <c r="O21" s="6">
        <f t="shared" si="7"/>
        <v>97.47005925196774</v>
      </c>
      <c r="P21" s="5" t="s">
        <v>326</v>
      </c>
      <c r="Q21" s="20">
        <v>2307</v>
      </c>
      <c r="R21" s="6">
        <f t="shared" si="8"/>
        <v>815.29380000000015</v>
      </c>
      <c r="S21" s="6">
        <f t="shared" si="9"/>
        <v>77.765231723648526</v>
      </c>
      <c r="T21" s="5" t="s">
        <v>296</v>
      </c>
      <c r="U21" s="55">
        <v>1515</v>
      </c>
      <c r="V21" s="6">
        <f t="shared" si="10"/>
        <v>909</v>
      </c>
      <c r="W21" s="6">
        <f t="shared" si="11"/>
        <v>86.703217461970752</v>
      </c>
      <c r="Y21" s="23" t="s">
        <v>276</v>
      </c>
      <c r="Z21" s="25" t="s">
        <v>37</v>
      </c>
      <c r="AA21" s="24" t="s">
        <v>156</v>
      </c>
      <c r="AB21" s="5" t="s">
        <v>185</v>
      </c>
      <c r="AC21" s="20">
        <v>1005</v>
      </c>
      <c r="AD21" s="6">
        <f t="shared" si="12"/>
        <v>603</v>
      </c>
      <c r="AE21" s="6">
        <f t="shared" si="13"/>
        <v>57.515995742099406</v>
      </c>
      <c r="AG21" s="5" t="s">
        <v>318</v>
      </c>
      <c r="AH21" s="55">
        <v>1815</v>
      </c>
      <c r="AI21" s="26">
        <f t="shared" si="14"/>
        <v>1052.7</v>
      </c>
      <c r="AJ21" s="6">
        <f t="shared" si="15"/>
        <v>100.40976570100837</v>
      </c>
      <c r="AL21" s="5" t="s">
        <v>310</v>
      </c>
      <c r="AM21" s="20">
        <v>2836</v>
      </c>
      <c r="AN21" s="26">
        <f t="shared" si="16"/>
        <v>944.38799999999992</v>
      </c>
      <c r="AO21" s="6">
        <f t="shared" si="17"/>
        <v>90.07863380910409</v>
      </c>
      <c r="AQ21" s="5" t="s">
        <v>301</v>
      </c>
      <c r="AR21" s="20">
        <v>2932</v>
      </c>
      <c r="AS21" s="26">
        <f t="shared" si="18"/>
        <v>976.35599999999999</v>
      </c>
      <c r="AT21" s="6">
        <f t="shared" si="19"/>
        <v>93.127840031133019</v>
      </c>
      <c r="BR21" s="23" t="s">
        <v>26</v>
      </c>
      <c r="BS21" s="25" t="s">
        <v>39</v>
      </c>
      <c r="BT21" s="24" t="s">
        <v>69</v>
      </c>
      <c r="BU21" s="5">
        <v>199410</v>
      </c>
      <c r="BV21" s="5" t="s">
        <v>115</v>
      </c>
      <c r="BW21" s="5"/>
      <c r="BX21" s="26">
        <f t="shared" si="3"/>
        <v>0</v>
      </c>
      <c r="BY21" s="21">
        <f t="shared" si="21"/>
        <v>0</v>
      </c>
    </row>
    <row r="22" spans="1:77">
      <c r="A22" s="23" t="s">
        <v>276</v>
      </c>
      <c r="B22" s="25" t="s">
        <v>38</v>
      </c>
      <c r="C22" s="24" t="s">
        <v>281</v>
      </c>
      <c r="D22" s="5" t="s">
        <v>143</v>
      </c>
      <c r="E22" s="20">
        <v>2110</v>
      </c>
      <c r="F22" s="6">
        <f t="shared" si="0"/>
        <v>1240.68</v>
      </c>
      <c r="G22" s="6">
        <v>100</v>
      </c>
      <c r="H22" s="5" t="s">
        <v>144</v>
      </c>
      <c r="I22" s="55">
        <v>2254</v>
      </c>
      <c r="J22" s="6">
        <f t="shared" si="1"/>
        <v>1244.2080000000001</v>
      </c>
      <c r="K22" s="6">
        <f t="shared" si="5"/>
        <v>100.28436018957346</v>
      </c>
      <c r="L22" s="5" t="s">
        <v>215</v>
      </c>
      <c r="M22" s="55">
        <v>2005</v>
      </c>
      <c r="N22" s="6">
        <f t="shared" si="6"/>
        <v>1182.9500000000003</v>
      </c>
      <c r="O22" s="6">
        <f t="shared" si="7"/>
        <v>95.34690653512591</v>
      </c>
      <c r="P22" s="5" t="s">
        <v>325</v>
      </c>
      <c r="Q22" s="20">
        <v>2567</v>
      </c>
      <c r="R22" s="6">
        <f t="shared" si="8"/>
        <v>907.17780000000016</v>
      </c>
      <c r="S22" s="6">
        <f t="shared" si="9"/>
        <v>73.119402263274992</v>
      </c>
      <c r="T22" s="5" t="s">
        <v>296</v>
      </c>
      <c r="U22" s="55">
        <v>1760</v>
      </c>
      <c r="V22" s="6">
        <f t="shared" si="10"/>
        <v>1056</v>
      </c>
      <c r="W22" s="6">
        <f t="shared" si="11"/>
        <v>85.114614566205631</v>
      </c>
      <c r="Y22" s="23" t="s">
        <v>276</v>
      </c>
      <c r="Z22" s="25" t="s">
        <v>38</v>
      </c>
      <c r="AA22" s="24" t="s">
        <v>281</v>
      </c>
      <c r="AB22" s="5" t="s">
        <v>185</v>
      </c>
      <c r="AC22" s="20">
        <v>1093</v>
      </c>
      <c r="AD22" s="6">
        <f t="shared" si="12"/>
        <v>655.8</v>
      </c>
      <c r="AE22" s="6">
        <f t="shared" si="13"/>
        <v>52.858110068672019</v>
      </c>
      <c r="AG22" s="5" t="s">
        <v>318</v>
      </c>
      <c r="AH22" s="55">
        <v>2228</v>
      </c>
      <c r="AI22" s="26">
        <f t="shared" si="14"/>
        <v>1292.24</v>
      </c>
      <c r="AJ22" s="6">
        <f t="shared" si="15"/>
        <v>104.15578553696359</v>
      </c>
      <c r="AL22" s="5" t="s">
        <v>310</v>
      </c>
      <c r="AM22" s="20">
        <v>3396</v>
      </c>
      <c r="AN22" s="26">
        <f t="shared" si="16"/>
        <v>1130.8679999999999</v>
      </c>
      <c r="AO22" s="6">
        <f t="shared" si="17"/>
        <v>91.149047296643758</v>
      </c>
      <c r="AQ22" s="5" t="s">
        <v>301</v>
      </c>
      <c r="AR22" s="20">
        <v>3762</v>
      </c>
      <c r="AS22" s="26">
        <f t="shared" si="18"/>
        <v>1252.7459999999996</v>
      </c>
      <c r="AT22" s="6">
        <f t="shared" si="19"/>
        <v>100.97253119257178</v>
      </c>
      <c r="BR22" s="23" t="s">
        <v>26</v>
      </c>
      <c r="BS22" s="25" t="s">
        <v>40</v>
      </c>
      <c r="BT22" s="24" t="s">
        <v>70</v>
      </c>
      <c r="BU22" s="5">
        <v>709094</v>
      </c>
      <c r="BV22" s="5" t="s">
        <v>115</v>
      </c>
      <c r="BW22" s="5"/>
      <c r="BX22" s="26">
        <f t="shared" si="3"/>
        <v>0</v>
      </c>
      <c r="BY22" s="21">
        <f t="shared" si="21"/>
        <v>0</v>
      </c>
    </row>
    <row r="23" spans="1:77">
      <c r="A23" s="23" t="s">
        <v>276</v>
      </c>
      <c r="B23" s="25" t="s">
        <v>282</v>
      </c>
      <c r="C23" s="24" t="s">
        <v>283</v>
      </c>
      <c r="D23" s="5" t="s">
        <v>143</v>
      </c>
      <c r="E23" s="20">
        <v>2244</v>
      </c>
      <c r="F23" s="6">
        <f t="shared" si="0"/>
        <v>1319.4720000000002</v>
      </c>
      <c r="G23" s="6">
        <v>100</v>
      </c>
      <c r="H23" s="5" t="s">
        <v>144</v>
      </c>
      <c r="I23" s="55">
        <v>2450</v>
      </c>
      <c r="J23" s="6">
        <f t="shared" si="1"/>
        <v>1352.4</v>
      </c>
      <c r="K23" s="6">
        <f t="shared" si="5"/>
        <v>102.49554367201425</v>
      </c>
      <c r="L23" s="5" t="s">
        <v>215</v>
      </c>
      <c r="M23" s="55">
        <v>2267</v>
      </c>
      <c r="N23" s="6">
        <f t="shared" si="6"/>
        <v>1337.5300000000002</v>
      </c>
      <c r="O23" s="6">
        <f t="shared" si="7"/>
        <v>101.36857773412396</v>
      </c>
      <c r="P23" s="5" t="s">
        <v>325</v>
      </c>
      <c r="Q23" s="20">
        <v>2959</v>
      </c>
      <c r="R23" s="6">
        <f t="shared" si="8"/>
        <v>1045.7106000000001</v>
      </c>
      <c r="S23" s="6">
        <f t="shared" si="9"/>
        <v>79.252200880352135</v>
      </c>
      <c r="T23" s="5" t="s">
        <v>296</v>
      </c>
      <c r="U23" s="195">
        <v>2116.5299999999997</v>
      </c>
      <c r="V23" s="6">
        <f t="shared" si="10"/>
        <v>1269.9179999999999</v>
      </c>
      <c r="W23" s="6">
        <f t="shared" si="11"/>
        <v>96.244406853650531</v>
      </c>
      <c r="Y23" s="23" t="s">
        <v>276</v>
      </c>
      <c r="Z23" s="25" t="s">
        <v>282</v>
      </c>
      <c r="AA23" s="24" t="s">
        <v>283</v>
      </c>
      <c r="AB23" s="5" t="s">
        <v>185</v>
      </c>
      <c r="AC23" s="20">
        <v>1141</v>
      </c>
      <c r="AD23" s="6">
        <f t="shared" si="12"/>
        <v>684.6</v>
      </c>
      <c r="AE23" s="6">
        <f t="shared" si="13"/>
        <v>51.884390119684227</v>
      </c>
      <c r="AG23" s="5" t="s">
        <v>318</v>
      </c>
      <c r="AH23" s="55">
        <v>2491</v>
      </c>
      <c r="AI23" s="26">
        <f t="shared" si="14"/>
        <v>1444.78</v>
      </c>
      <c r="AJ23" s="6">
        <f t="shared" si="15"/>
        <v>109.49682903464414</v>
      </c>
      <c r="AL23" s="5" t="s">
        <v>310</v>
      </c>
      <c r="AM23" s="20">
        <v>3743</v>
      </c>
      <c r="AN23" s="26">
        <f t="shared" si="16"/>
        <v>1246.4189999999999</v>
      </c>
      <c r="AO23" s="6">
        <f t="shared" si="17"/>
        <v>94.463467205063822</v>
      </c>
      <c r="AQ23" s="5" t="s">
        <v>301</v>
      </c>
      <c r="AR23" s="20">
        <v>4352</v>
      </c>
      <c r="AS23" s="26">
        <f t="shared" si="18"/>
        <v>1449.2159999999999</v>
      </c>
      <c r="AT23" s="6">
        <f t="shared" si="19"/>
        <v>109.83302411873836</v>
      </c>
      <c r="BR23" s="23"/>
      <c r="BS23" s="25"/>
      <c r="BT23" s="24"/>
      <c r="BU23" s="5"/>
      <c r="BV23" s="5"/>
      <c r="BW23" s="5"/>
      <c r="BX23" s="26"/>
      <c r="BY23" s="21"/>
    </row>
    <row r="24" spans="1:77">
      <c r="A24" s="23" t="s">
        <v>276</v>
      </c>
      <c r="B24" s="25" t="s">
        <v>39</v>
      </c>
      <c r="C24" s="24" t="s">
        <v>156</v>
      </c>
      <c r="D24" s="5" t="s">
        <v>143</v>
      </c>
      <c r="E24" s="20">
        <v>2029</v>
      </c>
      <c r="F24" s="6">
        <f t="shared" si="0"/>
        <v>1193.0520000000001</v>
      </c>
      <c r="G24" s="6">
        <v>100</v>
      </c>
      <c r="H24" s="5" t="s">
        <v>144</v>
      </c>
      <c r="I24" s="55">
        <v>2274</v>
      </c>
      <c r="J24" s="6">
        <f t="shared" si="1"/>
        <v>1255.248</v>
      </c>
      <c r="K24" s="6">
        <f t="shared" si="5"/>
        <v>105.21318433731304</v>
      </c>
      <c r="L24" s="5" t="s">
        <v>215</v>
      </c>
      <c r="M24" s="55">
        <v>2025</v>
      </c>
      <c r="N24" s="6">
        <f t="shared" si="6"/>
        <v>1194.7500000000002</v>
      </c>
      <c r="O24" s="6">
        <f t="shared" si="7"/>
        <v>100.14232405628591</v>
      </c>
      <c r="P24" s="5" t="s">
        <v>327</v>
      </c>
      <c r="Q24" s="20">
        <v>2872</v>
      </c>
      <c r="R24" s="6">
        <f t="shared" si="8"/>
        <v>1014.9648000000001</v>
      </c>
      <c r="S24" s="6">
        <f t="shared" si="9"/>
        <v>85.072972510837744</v>
      </c>
      <c r="T24" s="5" t="s">
        <v>296</v>
      </c>
      <c r="U24" s="55">
        <v>1860</v>
      </c>
      <c r="V24" s="6">
        <f t="shared" si="10"/>
        <v>1116</v>
      </c>
      <c r="W24" s="6">
        <f t="shared" si="11"/>
        <v>93.54160589815028</v>
      </c>
      <c r="Y24" s="23" t="s">
        <v>276</v>
      </c>
      <c r="Z24" s="25" t="s">
        <v>39</v>
      </c>
      <c r="AA24" s="24" t="s">
        <v>156</v>
      </c>
      <c r="AB24" s="5" t="s">
        <v>185</v>
      </c>
      <c r="AC24" s="20">
        <v>1194</v>
      </c>
      <c r="AD24" s="6">
        <f t="shared" si="12"/>
        <v>716.4</v>
      </c>
      <c r="AE24" s="6">
        <f t="shared" si="13"/>
        <v>60.047676044296473</v>
      </c>
      <c r="AG24" s="5" t="s">
        <v>318</v>
      </c>
      <c r="AH24" s="55">
        <v>2322</v>
      </c>
      <c r="AI24" s="26">
        <f t="shared" si="14"/>
        <v>1346.76</v>
      </c>
      <c r="AJ24" s="6">
        <f t="shared" si="15"/>
        <v>112.88359602096135</v>
      </c>
      <c r="AL24" s="5" t="s">
        <v>310</v>
      </c>
      <c r="AM24" s="20">
        <v>3281</v>
      </c>
      <c r="AN24" s="26">
        <f t="shared" si="16"/>
        <v>1092.5729999999999</v>
      </c>
      <c r="AO24" s="6">
        <f t="shared" si="17"/>
        <v>91.577986542078619</v>
      </c>
      <c r="AQ24" s="5" t="s">
        <v>302</v>
      </c>
      <c r="AR24" s="20">
        <v>3782</v>
      </c>
      <c r="AS24" s="26">
        <f t="shared" si="18"/>
        <v>1259.4059999999999</v>
      </c>
      <c r="AT24" s="6">
        <f t="shared" si="19"/>
        <v>105.56170225606259</v>
      </c>
      <c r="BR24" s="5" t="s">
        <v>27</v>
      </c>
      <c r="BS24" s="5" t="s">
        <v>41</v>
      </c>
      <c r="BT24" s="20" t="s">
        <v>71</v>
      </c>
      <c r="BU24" s="5">
        <v>739896</v>
      </c>
      <c r="BV24" s="5" t="s">
        <v>116</v>
      </c>
      <c r="BW24" s="5"/>
      <c r="BX24" s="26">
        <f t="shared" si="3"/>
        <v>0</v>
      </c>
      <c r="BY24" s="21">
        <f>BX24*100/$F26</f>
        <v>0</v>
      </c>
    </row>
    <row r="25" spans="1:77">
      <c r="A25" s="23" t="s">
        <v>276</v>
      </c>
      <c r="B25" s="25" t="s">
        <v>40</v>
      </c>
      <c r="C25" s="24" t="s">
        <v>187</v>
      </c>
      <c r="D25" s="5" t="s">
        <v>143</v>
      </c>
      <c r="E25" s="20">
        <v>2241</v>
      </c>
      <c r="F25" s="6">
        <f t="shared" si="0"/>
        <v>1317.7080000000001</v>
      </c>
      <c r="G25" s="6">
        <v>100</v>
      </c>
      <c r="H25" s="5" t="s">
        <v>144</v>
      </c>
      <c r="I25" s="55">
        <v>2280</v>
      </c>
      <c r="J25" s="6">
        <f t="shared" si="1"/>
        <v>1258.5600000000002</v>
      </c>
      <c r="K25" s="6">
        <f t="shared" si="5"/>
        <v>95.511296888233204</v>
      </c>
      <c r="L25" s="5" t="s">
        <v>215</v>
      </c>
      <c r="M25" s="55">
        <v>2076</v>
      </c>
      <c r="N25" s="6">
        <f t="shared" si="6"/>
        <v>1224.8400000000001</v>
      </c>
      <c r="O25" s="6">
        <f t="shared" si="7"/>
        <v>92.952308098607588</v>
      </c>
      <c r="P25" s="5" t="s">
        <v>325</v>
      </c>
      <c r="Q25" s="20">
        <v>3304</v>
      </c>
      <c r="R25" s="6">
        <f t="shared" si="8"/>
        <v>1167.6336000000001</v>
      </c>
      <c r="S25" s="6">
        <f t="shared" si="9"/>
        <v>88.610951743481863</v>
      </c>
      <c r="T25" s="5" t="s">
        <v>296</v>
      </c>
      <c r="U25" s="55">
        <v>1850</v>
      </c>
      <c r="V25" s="6">
        <f t="shared" si="10"/>
        <v>1110</v>
      </c>
      <c r="W25" s="6">
        <f t="shared" si="11"/>
        <v>84.237175459206441</v>
      </c>
      <c r="Y25" s="23" t="s">
        <v>276</v>
      </c>
      <c r="Z25" s="25" t="s">
        <v>40</v>
      </c>
      <c r="AA25" s="24" t="s">
        <v>187</v>
      </c>
      <c r="AB25" s="5" t="s">
        <v>185</v>
      </c>
      <c r="AC25" s="20">
        <v>1164</v>
      </c>
      <c r="AD25" s="6">
        <f t="shared" si="12"/>
        <v>698.4</v>
      </c>
      <c r="AE25" s="6">
        <f t="shared" si="13"/>
        <v>53.001120126765564</v>
      </c>
      <c r="AG25" s="5" t="s">
        <v>318</v>
      </c>
      <c r="AH25" s="55">
        <v>2106</v>
      </c>
      <c r="AI25" s="26">
        <f t="shared" si="14"/>
        <v>1221.48</v>
      </c>
      <c r="AJ25" s="6">
        <f t="shared" si="15"/>
        <v>92.697319891812143</v>
      </c>
      <c r="AL25" s="5" t="s">
        <v>310</v>
      </c>
      <c r="AM25" s="20">
        <v>3541</v>
      </c>
      <c r="AN25" s="26">
        <f t="shared" si="16"/>
        <v>1179.1529999999998</v>
      </c>
      <c r="AO25" s="6">
        <f t="shared" si="17"/>
        <v>89.485151490314976</v>
      </c>
      <c r="AQ25" s="5" t="s">
        <v>302</v>
      </c>
      <c r="AR25" s="20">
        <v>3690</v>
      </c>
      <c r="AS25" s="26">
        <f t="shared" si="18"/>
        <v>1228.77</v>
      </c>
      <c r="AT25" s="6">
        <f t="shared" si="19"/>
        <v>93.25055323334152</v>
      </c>
      <c r="BR25" s="5" t="s">
        <v>27</v>
      </c>
      <c r="BS25" s="5" t="s">
        <v>42</v>
      </c>
      <c r="BT25" s="20" t="s">
        <v>72</v>
      </c>
      <c r="BU25" s="5">
        <v>7444</v>
      </c>
      <c r="BV25" s="5" t="s">
        <v>117</v>
      </c>
      <c r="BW25" s="5"/>
      <c r="BX25" s="26">
        <f t="shared" si="3"/>
        <v>0</v>
      </c>
      <c r="BY25" s="21">
        <f>BX25*100/$F32</f>
        <v>0</v>
      </c>
    </row>
    <row r="26" spans="1:77">
      <c r="A26" s="23" t="s">
        <v>276</v>
      </c>
      <c r="B26" s="25" t="s">
        <v>154</v>
      </c>
      <c r="C26" s="24" t="s">
        <v>66</v>
      </c>
      <c r="D26" s="5" t="s">
        <v>218</v>
      </c>
      <c r="E26" s="20">
        <v>2338</v>
      </c>
      <c r="F26" s="6">
        <f t="shared" si="0"/>
        <v>1374.7440000000001</v>
      </c>
      <c r="G26" s="6">
        <v>100</v>
      </c>
      <c r="H26" s="5" t="s">
        <v>144</v>
      </c>
      <c r="I26" s="55">
        <v>2673</v>
      </c>
      <c r="J26" s="6">
        <f t="shared" si="1"/>
        <v>1475.4960000000001</v>
      </c>
      <c r="K26" s="6">
        <f t="shared" si="5"/>
        <v>107.32878266790034</v>
      </c>
      <c r="L26" s="5" t="s">
        <v>215</v>
      </c>
      <c r="M26" s="55">
        <v>2343</v>
      </c>
      <c r="N26" s="6">
        <f t="shared" si="6"/>
        <v>1382.3700000000001</v>
      </c>
      <c r="O26" s="6">
        <f t="shared" si="7"/>
        <v>100.55472146086834</v>
      </c>
      <c r="P26" s="5" t="s">
        <v>325</v>
      </c>
      <c r="Q26" s="20">
        <v>3400</v>
      </c>
      <c r="R26" s="6">
        <f t="shared" si="8"/>
        <v>1201.5600000000002</v>
      </c>
      <c r="S26" s="6">
        <f t="shared" si="9"/>
        <v>87.40245456608649</v>
      </c>
      <c r="T26" s="5" t="s">
        <v>296</v>
      </c>
      <c r="U26" s="195">
        <v>2211.2999999999997</v>
      </c>
      <c r="V26" s="6">
        <f t="shared" si="10"/>
        <v>1326.7799999999997</v>
      </c>
      <c r="W26" s="6">
        <f t="shared" si="11"/>
        <v>96.511059513625781</v>
      </c>
      <c r="Y26" s="23" t="s">
        <v>276</v>
      </c>
      <c r="Z26" s="25" t="s">
        <v>154</v>
      </c>
      <c r="AA26" s="24" t="s">
        <v>66</v>
      </c>
      <c r="AB26" s="5" t="s">
        <v>185</v>
      </c>
      <c r="AC26" s="20">
        <v>1416</v>
      </c>
      <c r="AD26" s="6">
        <f t="shared" si="12"/>
        <v>849.6</v>
      </c>
      <c r="AE26" s="6">
        <f t="shared" si="13"/>
        <v>61.800597056615622</v>
      </c>
      <c r="AG26" s="5" t="s">
        <v>319</v>
      </c>
      <c r="AH26" s="55">
        <v>2783</v>
      </c>
      <c r="AI26" s="26">
        <f t="shared" si="14"/>
        <v>1614.14</v>
      </c>
      <c r="AJ26" s="6">
        <f t="shared" si="15"/>
        <v>117.41386032599523</v>
      </c>
      <c r="AL26" s="5" t="s">
        <v>311</v>
      </c>
      <c r="AM26" s="20">
        <v>5077</v>
      </c>
      <c r="AN26" s="26">
        <f t="shared" si="16"/>
        <v>1690.6409999999996</v>
      </c>
      <c r="AO26" s="6">
        <f t="shared" si="17"/>
        <v>122.97860547127317</v>
      </c>
      <c r="AQ26" s="5" t="s">
        <v>303</v>
      </c>
      <c r="AR26" s="20">
        <v>3793</v>
      </c>
      <c r="AS26" s="26">
        <f t="shared" si="18"/>
        <v>1263.069</v>
      </c>
      <c r="AT26" s="6">
        <f t="shared" si="19"/>
        <v>91.87666940172133</v>
      </c>
      <c r="BR26" s="23" t="s">
        <v>28</v>
      </c>
      <c r="BS26" s="25" t="s">
        <v>43</v>
      </c>
      <c r="BT26" s="24" t="s">
        <v>73</v>
      </c>
      <c r="BU26" s="5">
        <v>784793</v>
      </c>
      <c r="BV26" s="5" t="s">
        <v>118</v>
      </c>
      <c r="BW26" s="5"/>
      <c r="BX26" s="26">
        <f t="shared" si="3"/>
        <v>0</v>
      </c>
      <c r="BY26" s="21">
        <f>BX26*100/$F34</f>
        <v>0</v>
      </c>
    </row>
    <row r="27" spans="1:77">
      <c r="A27" s="23" t="s">
        <v>276</v>
      </c>
      <c r="B27" s="25" t="s">
        <v>284</v>
      </c>
      <c r="C27" s="24" t="s">
        <v>188</v>
      </c>
      <c r="D27" s="5" t="s">
        <v>218</v>
      </c>
      <c r="E27" s="20">
        <v>3346</v>
      </c>
      <c r="F27" s="6">
        <f t="shared" si="0"/>
        <v>1967.4480000000003</v>
      </c>
      <c r="G27" s="6">
        <v>100</v>
      </c>
      <c r="H27" s="5" t="s">
        <v>144</v>
      </c>
      <c r="I27" s="55">
        <v>3001</v>
      </c>
      <c r="J27" s="6">
        <f t="shared" si="1"/>
        <v>1656.5520000000001</v>
      </c>
      <c r="K27" s="6">
        <f t="shared" si="5"/>
        <v>84.198006757993085</v>
      </c>
      <c r="L27" s="5" t="s">
        <v>215</v>
      </c>
      <c r="M27" s="55">
        <v>3081</v>
      </c>
      <c r="N27" s="6">
        <f t="shared" si="6"/>
        <v>1817.7900000000002</v>
      </c>
      <c r="O27" s="6">
        <f t="shared" si="7"/>
        <v>92.393293240787045</v>
      </c>
      <c r="P27" s="5" t="s">
        <v>325</v>
      </c>
      <c r="Q27" s="20">
        <v>4254</v>
      </c>
      <c r="R27" s="6">
        <f t="shared" si="8"/>
        <v>1503.3636000000001</v>
      </c>
      <c r="S27" s="6">
        <f t="shared" si="9"/>
        <v>76.411859423984765</v>
      </c>
      <c r="T27" s="5" t="s">
        <v>296</v>
      </c>
      <c r="U27" s="55">
        <v>2588.3333333333335</v>
      </c>
      <c r="V27" s="6">
        <f t="shared" si="10"/>
        <v>1553</v>
      </c>
      <c r="W27" s="6">
        <f t="shared" si="11"/>
        <v>78.934741858488749</v>
      </c>
      <c r="Y27" s="23" t="s">
        <v>276</v>
      </c>
      <c r="Z27" s="25" t="s">
        <v>284</v>
      </c>
      <c r="AA27" s="24" t="s">
        <v>188</v>
      </c>
      <c r="AB27" s="5" t="s">
        <v>307</v>
      </c>
      <c r="AC27" s="20">
        <v>1907</v>
      </c>
      <c r="AD27" s="6">
        <f>F27*0.62</f>
        <v>1219.8177600000001</v>
      </c>
      <c r="AE27" s="6">
        <f t="shared" si="13"/>
        <v>61.999999999999993</v>
      </c>
      <c r="AG27" s="5" t="s">
        <v>115</v>
      </c>
      <c r="AH27" s="55">
        <v>3526</v>
      </c>
      <c r="AI27" s="26">
        <f t="shared" si="14"/>
        <v>2045.0800000000002</v>
      </c>
      <c r="AJ27" s="6">
        <f t="shared" si="15"/>
        <v>103.94582220216239</v>
      </c>
      <c r="AL27" s="5" t="s">
        <v>312</v>
      </c>
      <c r="AM27" s="20">
        <v>4577</v>
      </c>
      <c r="AN27" s="26">
        <f t="shared" si="16"/>
        <v>1524.1409999999996</v>
      </c>
      <c r="AO27" s="6">
        <f t="shared" si="17"/>
        <v>77.467917830611</v>
      </c>
      <c r="AQ27" s="5" t="s">
        <v>303</v>
      </c>
      <c r="AR27" s="20">
        <v>5093</v>
      </c>
      <c r="AS27" s="26">
        <f t="shared" si="18"/>
        <v>1695.9689999999996</v>
      </c>
      <c r="AT27" s="6">
        <f t="shared" si="19"/>
        <v>86.20146504507359</v>
      </c>
      <c r="BR27" s="23"/>
      <c r="BS27" s="25"/>
      <c r="BT27" s="24"/>
      <c r="BU27" s="5"/>
      <c r="BV27" s="5"/>
      <c r="BW27" s="5"/>
      <c r="BX27" s="26"/>
      <c r="BY27" s="21"/>
    </row>
    <row r="28" spans="1:77">
      <c r="A28" s="5"/>
      <c r="B28" s="194"/>
      <c r="C28" s="20"/>
      <c r="D28" s="5"/>
      <c r="E28" s="20"/>
      <c r="F28" s="6"/>
      <c r="G28" s="6"/>
      <c r="H28" s="5"/>
      <c r="I28" s="55"/>
      <c r="J28" s="6"/>
      <c r="K28" s="6"/>
      <c r="L28" s="5"/>
      <c r="M28" s="55"/>
      <c r="N28" s="6"/>
      <c r="O28" s="6"/>
      <c r="P28" s="5"/>
      <c r="Q28" s="20"/>
      <c r="R28" s="6"/>
      <c r="S28" s="6"/>
      <c r="T28" s="5"/>
      <c r="U28" s="55"/>
      <c r="V28" s="6"/>
      <c r="W28" s="6"/>
      <c r="Y28" s="23"/>
      <c r="Z28" s="25"/>
      <c r="AA28" s="24"/>
      <c r="AB28" s="5"/>
      <c r="AC28" s="20"/>
      <c r="AD28" s="6"/>
      <c r="AE28" s="6"/>
      <c r="AG28" s="5"/>
      <c r="AH28" s="55"/>
      <c r="AI28" s="26"/>
      <c r="AJ28" s="6"/>
      <c r="AL28" s="5"/>
      <c r="AM28" s="20"/>
      <c r="AN28" s="26"/>
      <c r="AO28" s="6"/>
      <c r="AQ28" s="5"/>
      <c r="AR28" s="20"/>
      <c r="AS28" s="26"/>
      <c r="AT28" s="6"/>
      <c r="BR28" s="23"/>
      <c r="BS28" s="25"/>
      <c r="BT28" s="24"/>
      <c r="BU28" s="5"/>
      <c r="BV28" s="5"/>
      <c r="BW28" s="5"/>
      <c r="BX28" s="26"/>
      <c r="BY28" s="21"/>
    </row>
    <row r="29" spans="1:77">
      <c r="A29" s="5" t="s">
        <v>277</v>
      </c>
      <c r="B29" s="194" t="s">
        <v>41</v>
      </c>
      <c r="C29" s="20" t="s">
        <v>285</v>
      </c>
      <c r="D29" s="5" t="s">
        <v>286</v>
      </c>
      <c r="E29" s="20">
        <v>2070</v>
      </c>
      <c r="F29" s="6">
        <f t="shared" si="0"/>
        <v>1217.1600000000001</v>
      </c>
      <c r="G29" s="6">
        <v>100</v>
      </c>
      <c r="H29" s="5" t="s">
        <v>295</v>
      </c>
      <c r="I29" s="55">
        <v>1818</v>
      </c>
      <c r="J29" s="6">
        <f t="shared" si="1"/>
        <v>1003.5360000000001</v>
      </c>
      <c r="K29" s="6">
        <f t="shared" si="5"/>
        <v>82.448979591836732</v>
      </c>
      <c r="L29" s="5" t="s">
        <v>292</v>
      </c>
      <c r="M29" s="55">
        <v>1818</v>
      </c>
      <c r="N29" s="6">
        <f t="shared" si="6"/>
        <v>1072.6200000000001</v>
      </c>
      <c r="O29" s="6">
        <f t="shared" si="7"/>
        <v>88.124815143448686</v>
      </c>
      <c r="P29" s="5" t="s">
        <v>328</v>
      </c>
      <c r="Q29" s="20">
        <v>2634</v>
      </c>
      <c r="R29" s="6">
        <f t="shared" si="8"/>
        <v>930.85560000000009</v>
      </c>
      <c r="S29" s="6">
        <f t="shared" si="9"/>
        <v>76.47766932860101</v>
      </c>
      <c r="T29" s="5" t="s">
        <v>296</v>
      </c>
      <c r="U29" s="55">
        <v>1588.3333333333333</v>
      </c>
      <c r="V29" s="6">
        <f t="shared" si="10"/>
        <v>952.99999999999989</v>
      </c>
      <c r="W29" s="6">
        <f t="shared" si="11"/>
        <v>78.297019290808095</v>
      </c>
      <c r="Y29" s="5" t="s">
        <v>277</v>
      </c>
      <c r="Z29" s="194" t="s">
        <v>41</v>
      </c>
      <c r="AA29" s="20" t="s">
        <v>285</v>
      </c>
      <c r="AB29" s="5" t="s">
        <v>185</v>
      </c>
      <c r="AC29" s="20">
        <v>1221</v>
      </c>
      <c r="AD29" s="6">
        <f t="shared" si="12"/>
        <v>732.6</v>
      </c>
      <c r="AE29" s="6">
        <f t="shared" si="13"/>
        <v>60.189293108547766</v>
      </c>
      <c r="AG29" s="5" t="s">
        <v>320</v>
      </c>
      <c r="AH29" s="55">
        <v>2073</v>
      </c>
      <c r="AI29" s="26">
        <f t="shared" si="14"/>
        <v>1202.3400000000001</v>
      </c>
      <c r="AJ29" s="6">
        <f t="shared" si="15"/>
        <v>98.782411515330779</v>
      </c>
      <c r="AL29" s="5" t="s">
        <v>313</v>
      </c>
      <c r="AM29" s="20">
        <v>3147</v>
      </c>
      <c r="AN29" s="26">
        <f t="shared" si="16"/>
        <v>1047.951</v>
      </c>
      <c r="AO29" s="6">
        <f t="shared" si="17"/>
        <v>86.098047914818096</v>
      </c>
      <c r="AQ29" s="5" t="s">
        <v>304</v>
      </c>
      <c r="AR29" s="20">
        <v>2406</v>
      </c>
      <c r="AS29" s="26">
        <f t="shared" si="18"/>
        <v>801.19799999999987</v>
      </c>
      <c r="AT29" s="6">
        <f t="shared" si="19"/>
        <v>65.825199645075401</v>
      </c>
      <c r="BR29" s="23"/>
      <c r="BS29" s="25"/>
      <c r="BT29" s="24"/>
      <c r="BU29" s="5"/>
      <c r="BV29" s="5"/>
      <c r="BW29" s="5"/>
      <c r="BX29" s="26"/>
      <c r="BY29" s="21"/>
    </row>
    <row r="30" spans="1:77">
      <c r="A30" s="5" t="s">
        <v>277</v>
      </c>
      <c r="B30" s="194" t="s">
        <v>42</v>
      </c>
      <c r="C30" s="20" t="s">
        <v>72</v>
      </c>
      <c r="D30" s="5" t="s">
        <v>286</v>
      </c>
      <c r="E30" s="20">
        <v>2296</v>
      </c>
      <c r="F30" s="6">
        <f t="shared" si="0"/>
        <v>1350.0480000000002</v>
      </c>
      <c r="G30" s="6">
        <v>100</v>
      </c>
      <c r="H30" s="5" t="s">
        <v>295</v>
      </c>
      <c r="I30" s="55">
        <v>2083</v>
      </c>
      <c r="J30" s="6">
        <f t="shared" si="1"/>
        <v>1149.816</v>
      </c>
      <c r="K30" s="6">
        <f t="shared" si="5"/>
        <v>85.168527341250083</v>
      </c>
      <c r="L30" s="5" t="s">
        <v>293</v>
      </c>
      <c r="M30" s="55">
        <v>1934</v>
      </c>
      <c r="N30" s="6">
        <f t="shared" si="6"/>
        <v>1141.0600000000002</v>
      </c>
      <c r="O30" s="6">
        <f t="shared" si="7"/>
        <v>84.519957808907535</v>
      </c>
      <c r="P30" s="5" t="s">
        <v>328</v>
      </c>
      <c r="Q30" s="20">
        <v>2898</v>
      </c>
      <c r="R30" s="6">
        <f t="shared" si="8"/>
        <v>1024.1532000000002</v>
      </c>
      <c r="S30" s="6">
        <f t="shared" si="9"/>
        <v>75.860502737680434</v>
      </c>
      <c r="T30" s="5" t="s">
        <v>296</v>
      </c>
      <c r="U30" s="55">
        <v>1720</v>
      </c>
      <c r="V30" s="6">
        <f t="shared" si="10"/>
        <v>1032</v>
      </c>
      <c r="W30" s="6">
        <f t="shared" si="11"/>
        <v>76.441726516390517</v>
      </c>
      <c r="Y30" s="5" t="s">
        <v>277</v>
      </c>
      <c r="Z30" s="194" t="s">
        <v>42</v>
      </c>
      <c r="AA30" s="20" t="s">
        <v>72</v>
      </c>
      <c r="AB30" s="5" t="s">
        <v>307</v>
      </c>
      <c r="AC30" s="55">
        <f>E30*0.57</f>
        <v>1308.7199999999998</v>
      </c>
      <c r="AD30" s="6">
        <f t="shared" ref="AD30:AD32" si="22">F30*0.62</f>
        <v>837.02976000000012</v>
      </c>
      <c r="AE30" s="6">
        <f t="shared" si="13"/>
        <v>62</v>
      </c>
      <c r="AG30" s="5" t="s">
        <v>321</v>
      </c>
      <c r="AH30" s="55">
        <v>2056</v>
      </c>
      <c r="AI30" s="26">
        <f t="shared" si="14"/>
        <v>1192.48</v>
      </c>
      <c r="AJ30" s="6">
        <f t="shared" si="15"/>
        <v>88.328711275450928</v>
      </c>
      <c r="AL30" s="5" t="s">
        <v>313</v>
      </c>
      <c r="AM30" s="20">
        <v>3493</v>
      </c>
      <c r="AN30" s="26">
        <f t="shared" si="16"/>
        <v>1163.1689999999999</v>
      </c>
      <c r="AO30" s="6">
        <f t="shared" si="17"/>
        <v>86.15760328521651</v>
      </c>
      <c r="AQ30" s="5" t="s">
        <v>304</v>
      </c>
      <c r="AR30" s="20">
        <v>3629</v>
      </c>
      <c r="AS30" s="26">
        <f t="shared" si="18"/>
        <v>1208.4569999999999</v>
      </c>
      <c r="AT30" s="6">
        <f t="shared" si="19"/>
        <v>89.512150679086943</v>
      </c>
      <c r="BR30" s="23"/>
      <c r="BS30" s="25"/>
      <c r="BT30" s="24"/>
      <c r="BU30" s="5"/>
      <c r="BV30" s="5"/>
      <c r="BW30" s="5"/>
      <c r="BX30" s="26"/>
      <c r="BY30" s="21"/>
    </row>
    <row r="31" spans="1:77">
      <c r="A31" s="5" t="s">
        <v>277</v>
      </c>
      <c r="B31" s="194" t="s">
        <v>287</v>
      </c>
      <c r="C31" s="20" t="s">
        <v>288</v>
      </c>
      <c r="D31" s="5" t="s">
        <v>143</v>
      </c>
      <c r="E31" s="20">
        <v>2073</v>
      </c>
      <c r="F31" s="6">
        <f t="shared" si="0"/>
        <v>1218.9240000000002</v>
      </c>
      <c r="G31" s="6">
        <v>100</v>
      </c>
      <c r="H31" s="5" t="s">
        <v>295</v>
      </c>
      <c r="I31" s="55">
        <v>2284</v>
      </c>
      <c r="J31" s="6">
        <f t="shared" si="1"/>
        <v>1260.768</v>
      </c>
      <c r="K31" s="6">
        <f t="shared" si="5"/>
        <v>103.43286373883851</v>
      </c>
      <c r="L31" s="5" t="s">
        <v>294</v>
      </c>
      <c r="M31" s="55">
        <v>2025</v>
      </c>
      <c r="N31" s="6">
        <f t="shared" si="6"/>
        <v>1194.7500000000002</v>
      </c>
      <c r="O31" s="6">
        <f t="shared" si="7"/>
        <v>98.016775451135601</v>
      </c>
      <c r="P31" s="5" t="s">
        <v>328</v>
      </c>
      <c r="Q31" s="20">
        <v>3315</v>
      </c>
      <c r="R31" s="6">
        <f t="shared" si="8"/>
        <v>1171.5210000000002</v>
      </c>
      <c r="S31" s="6">
        <f t="shared" si="9"/>
        <v>96.111078295283377</v>
      </c>
      <c r="T31" s="5" t="s">
        <v>296</v>
      </c>
      <c r="U31" s="55">
        <v>1905</v>
      </c>
      <c r="V31" s="6">
        <f t="shared" si="10"/>
        <v>1143</v>
      </c>
      <c r="W31" s="6">
        <f t="shared" si="11"/>
        <v>93.771227738562843</v>
      </c>
      <c r="Y31" s="5" t="s">
        <v>277</v>
      </c>
      <c r="Z31" s="194" t="s">
        <v>287</v>
      </c>
      <c r="AA31" s="20" t="s">
        <v>288</v>
      </c>
      <c r="AB31" s="5" t="s">
        <v>307</v>
      </c>
      <c r="AC31" s="55">
        <f>E31*0.57</f>
        <v>1181.6099999999999</v>
      </c>
      <c r="AD31" s="6">
        <f t="shared" si="22"/>
        <v>755.73288000000014</v>
      </c>
      <c r="AE31" s="6">
        <f t="shared" si="13"/>
        <v>62</v>
      </c>
      <c r="AG31" s="5" t="s">
        <v>321</v>
      </c>
      <c r="AH31" s="55">
        <v>2559</v>
      </c>
      <c r="AI31" s="26">
        <f t="shared" si="14"/>
        <v>1484.22</v>
      </c>
      <c r="AJ31" s="6">
        <f t="shared" si="15"/>
        <v>121.76476958366557</v>
      </c>
      <c r="AL31" s="5" t="s">
        <v>313</v>
      </c>
      <c r="AM31" s="20">
        <v>3439</v>
      </c>
      <c r="AN31" s="26">
        <f t="shared" si="16"/>
        <v>1145.1869999999999</v>
      </c>
      <c r="AO31" s="6">
        <f t="shared" si="17"/>
        <v>93.950648276676773</v>
      </c>
      <c r="AQ31" s="5" t="s">
        <v>304</v>
      </c>
      <c r="AR31" s="20">
        <v>3703</v>
      </c>
      <c r="AS31" s="26">
        <f t="shared" si="18"/>
        <v>1233.0989999999997</v>
      </c>
      <c r="AT31" s="6">
        <f t="shared" si="19"/>
        <v>101.16291089518292</v>
      </c>
      <c r="BR31" s="23"/>
      <c r="BS31" s="25"/>
      <c r="BT31" s="24"/>
      <c r="BU31" s="5"/>
      <c r="BV31" s="5"/>
      <c r="BW31" s="5"/>
      <c r="BX31" s="26"/>
      <c r="BY31" s="21"/>
    </row>
    <row r="32" spans="1:77">
      <c r="A32" s="5" t="s">
        <v>277</v>
      </c>
      <c r="B32" s="5" t="s">
        <v>289</v>
      </c>
      <c r="C32" s="20" t="s">
        <v>290</v>
      </c>
      <c r="D32" s="5" t="s">
        <v>143</v>
      </c>
      <c r="E32" s="20">
        <v>2115</v>
      </c>
      <c r="F32" s="6">
        <f t="shared" si="0"/>
        <v>1243.6200000000001</v>
      </c>
      <c r="G32" s="6">
        <v>100</v>
      </c>
      <c r="H32" s="5" t="s">
        <v>295</v>
      </c>
      <c r="I32" s="55">
        <v>2182</v>
      </c>
      <c r="J32" s="6">
        <f t="shared" si="1"/>
        <v>1204.4640000000002</v>
      </c>
      <c r="K32" s="6">
        <f t="shared" si="5"/>
        <v>96.851449799778081</v>
      </c>
      <c r="L32" s="5" t="s">
        <v>293</v>
      </c>
      <c r="M32" s="55">
        <v>2055</v>
      </c>
      <c r="N32" s="6">
        <f t="shared" si="6"/>
        <v>1212.4500000000003</v>
      </c>
      <c r="O32" s="6">
        <f t="shared" si="7"/>
        <v>97.493607372026844</v>
      </c>
      <c r="P32" s="5" t="s">
        <v>328</v>
      </c>
      <c r="Q32" s="20">
        <v>3270</v>
      </c>
      <c r="R32" s="6">
        <f t="shared" si="8"/>
        <v>1155.6180000000002</v>
      </c>
      <c r="S32" s="6">
        <f t="shared" si="9"/>
        <v>92.923722680561596</v>
      </c>
      <c r="T32" s="5" t="s">
        <v>296</v>
      </c>
      <c r="U32" s="55">
        <v>1885</v>
      </c>
      <c r="V32" s="6">
        <f t="shared" si="10"/>
        <v>1131</v>
      </c>
      <c r="W32" s="6">
        <f t="shared" si="11"/>
        <v>90.944179090075735</v>
      </c>
      <c r="Y32" s="5" t="s">
        <v>277</v>
      </c>
      <c r="Z32" s="5" t="s">
        <v>289</v>
      </c>
      <c r="AA32" s="20" t="s">
        <v>290</v>
      </c>
      <c r="AB32" s="5" t="s">
        <v>307</v>
      </c>
      <c r="AC32" s="55">
        <f>E32*0.57</f>
        <v>1205.55</v>
      </c>
      <c r="AD32" s="6">
        <f t="shared" si="22"/>
        <v>771.04440000000011</v>
      </c>
      <c r="AE32" s="6">
        <f t="shared" si="13"/>
        <v>62.000000000000007</v>
      </c>
      <c r="AG32" s="5" t="s">
        <v>322</v>
      </c>
      <c r="AH32" s="55">
        <v>2578</v>
      </c>
      <c r="AI32" s="26">
        <f t="shared" si="14"/>
        <v>1495.24</v>
      </c>
      <c r="AJ32" s="6">
        <f t="shared" si="15"/>
        <v>120.23286856113603</v>
      </c>
      <c r="AL32" s="5" t="s">
        <v>313</v>
      </c>
      <c r="AM32" s="20">
        <v>3522</v>
      </c>
      <c r="AN32" s="26">
        <f t="shared" si="16"/>
        <v>1172.826</v>
      </c>
      <c r="AO32" s="6">
        <f t="shared" si="17"/>
        <v>94.307425097698655</v>
      </c>
      <c r="AQ32" s="5" t="s">
        <v>305</v>
      </c>
      <c r="AR32" s="20">
        <v>3762</v>
      </c>
      <c r="AS32" s="26">
        <f t="shared" si="18"/>
        <v>1252.7459999999996</v>
      </c>
      <c r="AT32" s="6">
        <f t="shared" si="19"/>
        <v>100.7338254450716</v>
      </c>
      <c r="BR32" s="23" t="s">
        <v>28</v>
      </c>
      <c r="BS32" s="25" t="s">
        <v>44</v>
      </c>
      <c r="BT32" s="24" t="s">
        <v>74</v>
      </c>
      <c r="BU32" s="5">
        <v>837582</v>
      </c>
      <c r="BV32" s="5" t="s">
        <v>118</v>
      </c>
      <c r="BW32" s="5"/>
      <c r="BX32" s="26">
        <f t="shared" si="3"/>
        <v>0</v>
      </c>
      <c r="BY32" s="21">
        <f>BX32*100/$F35</f>
        <v>0</v>
      </c>
    </row>
    <row r="33" spans="1:77">
      <c r="A33" s="5"/>
      <c r="B33" s="5"/>
      <c r="C33" s="20"/>
      <c r="D33" s="5"/>
      <c r="E33" s="20"/>
      <c r="F33" s="6"/>
      <c r="G33" s="6"/>
      <c r="H33" s="5"/>
      <c r="I33" s="55"/>
      <c r="J33" s="6"/>
      <c r="K33" s="6"/>
      <c r="L33" s="5"/>
      <c r="M33" s="55"/>
      <c r="N33" s="6"/>
      <c r="O33" s="6"/>
      <c r="P33" s="5"/>
      <c r="Q33" s="20"/>
      <c r="R33" s="6"/>
      <c r="S33" s="6"/>
      <c r="T33" s="5"/>
      <c r="U33" s="55"/>
      <c r="V33" s="6"/>
      <c r="W33" s="6"/>
      <c r="Y33" s="5"/>
      <c r="Z33" s="5"/>
      <c r="AA33" s="20"/>
      <c r="AB33" s="5"/>
      <c r="AC33" s="55"/>
      <c r="AD33" s="6"/>
      <c r="AE33" s="6"/>
      <c r="AG33" s="5"/>
      <c r="AH33" s="55"/>
      <c r="AI33" s="26"/>
      <c r="AJ33" s="6"/>
      <c r="AL33" s="5"/>
      <c r="AM33" s="20"/>
      <c r="AN33" s="26"/>
      <c r="AO33" s="6"/>
      <c r="AQ33" s="5"/>
      <c r="AR33" s="20"/>
      <c r="AS33" s="26"/>
      <c r="AT33" s="6"/>
      <c r="BR33" s="23"/>
      <c r="BS33" s="25"/>
      <c r="BT33" s="24"/>
      <c r="BU33" s="5"/>
      <c r="BV33" s="5"/>
      <c r="BW33" s="5"/>
      <c r="BX33" s="26"/>
      <c r="BY33" s="21"/>
    </row>
    <row r="34" spans="1:77">
      <c r="A34" s="23" t="s">
        <v>28</v>
      </c>
      <c r="B34" s="25" t="s">
        <v>43</v>
      </c>
      <c r="C34" s="24" t="s">
        <v>73</v>
      </c>
      <c r="D34" s="5" t="s">
        <v>219</v>
      </c>
      <c r="E34" s="20">
        <v>1544</v>
      </c>
      <c r="F34" s="6">
        <f t="shared" si="0"/>
        <v>907.87200000000007</v>
      </c>
      <c r="G34" s="6">
        <v>100</v>
      </c>
      <c r="H34" s="5" t="s">
        <v>191</v>
      </c>
      <c r="I34" s="55">
        <v>1520</v>
      </c>
      <c r="J34" s="6">
        <f t="shared" si="1"/>
        <v>839.04000000000008</v>
      </c>
      <c r="K34" s="6">
        <f t="shared" si="5"/>
        <v>92.418314476049503</v>
      </c>
      <c r="L34" s="5" t="s">
        <v>192</v>
      </c>
      <c r="M34" s="55">
        <v>1631</v>
      </c>
      <c r="N34" s="6">
        <f t="shared" si="6"/>
        <v>962.29000000000008</v>
      </c>
      <c r="O34" s="6">
        <f t="shared" si="7"/>
        <v>105.99401677769553</v>
      </c>
      <c r="P34" s="5" t="s">
        <v>329</v>
      </c>
      <c r="Q34" s="20">
        <v>2015</v>
      </c>
      <c r="R34" s="6">
        <f t="shared" si="8"/>
        <v>712.10100000000011</v>
      </c>
      <c r="S34" s="6">
        <f t="shared" si="9"/>
        <v>78.43627736068521</v>
      </c>
      <c r="T34" s="5" t="s">
        <v>297</v>
      </c>
      <c r="U34" s="55">
        <v>1373.3333333333333</v>
      </c>
      <c r="V34" s="6">
        <f t="shared" si="10"/>
        <v>823.99999999999989</v>
      </c>
      <c r="W34" s="6">
        <f t="shared" si="11"/>
        <v>90.761693278347579</v>
      </c>
      <c r="Y34" s="23" t="s">
        <v>28</v>
      </c>
      <c r="Z34" s="25" t="s">
        <v>43</v>
      </c>
      <c r="AA34" s="24" t="s">
        <v>73</v>
      </c>
      <c r="AB34" s="5" t="s">
        <v>308</v>
      </c>
      <c r="AC34" s="20">
        <v>1058</v>
      </c>
      <c r="AD34" s="6">
        <f t="shared" si="12"/>
        <v>634.79999999999995</v>
      </c>
      <c r="AE34" s="6">
        <f t="shared" si="13"/>
        <v>69.921751083853223</v>
      </c>
      <c r="AG34" s="5" t="s">
        <v>323</v>
      </c>
      <c r="AH34" s="55">
        <v>1745</v>
      </c>
      <c r="AI34" s="26">
        <f t="shared" si="14"/>
        <v>1012.1</v>
      </c>
      <c r="AJ34" s="6">
        <f t="shared" si="15"/>
        <v>111.48047301822282</v>
      </c>
      <c r="AL34" s="5" t="s">
        <v>314</v>
      </c>
      <c r="AM34" s="20">
        <v>2722</v>
      </c>
      <c r="AN34" s="26">
        <f t="shared" si="16"/>
        <v>906.42599999999993</v>
      </c>
      <c r="AO34" s="6">
        <f t="shared" si="17"/>
        <v>99.840726446018806</v>
      </c>
      <c r="AQ34" s="5" t="s">
        <v>306</v>
      </c>
      <c r="AR34" s="20">
        <v>2154</v>
      </c>
      <c r="AS34" s="26">
        <f t="shared" si="18"/>
        <v>717.28199999999993</v>
      </c>
      <c r="AT34" s="6">
        <f t="shared" si="19"/>
        <v>79.006952521941415</v>
      </c>
      <c r="BR34" s="23" t="s">
        <v>28</v>
      </c>
      <c r="BS34" s="25" t="s">
        <v>41</v>
      </c>
      <c r="BT34" s="24" t="s">
        <v>75</v>
      </c>
      <c r="BU34" s="5">
        <v>13971</v>
      </c>
      <c r="BV34" s="5" t="s">
        <v>118</v>
      </c>
      <c r="BW34" s="5"/>
      <c r="BX34" s="26">
        <f t="shared" si="3"/>
        <v>0</v>
      </c>
      <c r="BY34" s="21">
        <f>BX34*100/$F36</f>
        <v>0</v>
      </c>
    </row>
    <row r="35" spans="1:77">
      <c r="A35" s="23" t="s">
        <v>28</v>
      </c>
      <c r="B35" s="25" t="s">
        <v>44</v>
      </c>
      <c r="C35" s="24" t="s">
        <v>74</v>
      </c>
      <c r="D35" s="5" t="s">
        <v>104</v>
      </c>
      <c r="E35" s="20">
        <v>2212</v>
      </c>
      <c r="F35" s="6">
        <f t="shared" si="0"/>
        <v>1300.6560000000002</v>
      </c>
      <c r="G35" s="6">
        <v>100</v>
      </c>
      <c r="H35" s="5" t="s">
        <v>191</v>
      </c>
      <c r="I35" s="55">
        <v>2311</v>
      </c>
      <c r="J35" s="6">
        <f t="shared" si="1"/>
        <v>1275.672</v>
      </c>
      <c r="K35" s="6">
        <f t="shared" si="5"/>
        <v>98.079123150164207</v>
      </c>
      <c r="L35" s="5" t="s">
        <v>192</v>
      </c>
      <c r="M35" s="55">
        <v>2217</v>
      </c>
      <c r="N35" s="6">
        <f t="shared" si="6"/>
        <v>1308.0300000000002</v>
      </c>
      <c r="O35" s="6">
        <f t="shared" si="7"/>
        <v>100.5669446802229</v>
      </c>
      <c r="P35" s="5" t="s">
        <v>329</v>
      </c>
      <c r="Q35" s="20">
        <v>2976</v>
      </c>
      <c r="R35" s="6">
        <f t="shared" si="8"/>
        <v>1051.7184000000002</v>
      </c>
      <c r="S35" s="6">
        <f t="shared" si="9"/>
        <v>80.860611875853422</v>
      </c>
      <c r="T35" s="5" t="s">
        <v>297</v>
      </c>
      <c r="U35" s="55">
        <v>2025</v>
      </c>
      <c r="V35" s="6">
        <f t="shared" si="10"/>
        <v>1215</v>
      </c>
      <c r="W35" s="6">
        <f t="shared" si="11"/>
        <v>93.414400118094235</v>
      </c>
      <c r="Y35" s="23" t="s">
        <v>28</v>
      </c>
      <c r="Z35" s="25" t="s">
        <v>44</v>
      </c>
      <c r="AA35" s="24" t="s">
        <v>74</v>
      </c>
      <c r="AB35" s="5" t="s">
        <v>308</v>
      </c>
      <c r="AC35" s="20">
        <v>1407</v>
      </c>
      <c r="AD35" s="6">
        <f t="shared" si="12"/>
        <v>844.19999999999993</v>
      </c>
      <c r="AE35" s="6">
        <f t="shared" si="13"/>
        <v>64.905709119090659</v>
      </c>
      <c r="AG35" s="5" t="s">
        <v>323</v>
      </c>
      <c r="AH35" s="55">
        <v>2490</v>
      </c>
      <c r="AI35" s="26">
        <f t="shared" si="14"/>
        <v>1444.2</v>
      </c>
      <c r="AJ35" s="6">
        <f t="shared" si="15"/>
        <v>111.03627707864338</v>
      </c>
      <c r="AL35" s="5" t="s">
        <v>314</v>
      </c>
      <c r="AM35" s="20">
        <v>3439</v>
      </c>
      <c r="AN35" s="26">
        <f t="shared" si="16"/>
        <v>1145.1869999999999</v>
      </c>
      <c r="AO35" s="6">
        <f t="shared" si="17"/>
        <v>88.046877883160477</v>
      </c>
      <c r="AQ35" s="5" t="s">
        <v>306</v>
      </c>
      <c r="AR35" s="20">
        <v>3079</v>
      </c>
      <c r="AS35" s="26">
        <f t="shared" si="18"/>
        <v>1025.3069999999998</v>
      </c>
      <c r="AT35" s="6">
        <f t="shared" si="19"/>
        <v>78.829990404841837</v>
      </c>
    </row>
    <row r="36" spans="1:77">
      <c r="A36" s="23" t="s">
        <v>28</v>
      </c>
      <c r="B36" s="25" t="s">
        <v>41</v>
      </c>
      <c r="C36" s="24" t="s">
        <v>75</v>
      </c>
      <c r="D36" s="5" t="s">
        <v>220</v>
      </c>
      <c r="E36" s="20">
        <v>2272</v>
      </c>
      <c r="F36" s="6">
        <f t="shared" si="0"/>
        <v>1335.9360000000001</v>
      </c>
      <c r="G36" s="6">
        <v>100</v>
      </c>
      <c r="H36" s="5" t="s">
        <v>191</v>
      </c>
      <c r="I36" s="55">
        <v>2311</v>
      </c>
      <c r="J36" s="6">
        <f t="shared" si="1"/>
        <v>1275.672</v>
      </c>
      <c r="K36" s="6">
        <f t="shared" si="5"/>
        <v>95.489005461339445</v>
      </c>
      <c r="L36" s="5" t="s">
        <v>192</v>
      </c>
      <c r="M36" s="55">
        <v>2328</v>
      </c>
      <c r="N36" s="6">
        <f t="shared" si="6"/>
        <v>1373.5200000000002</v>
      </c>
      <c r="O36" s="6">
        <f t="shared" si="7"/>
        <v>102.81330842196034</v>
      </c>
      <c r="P36" s="5" t="s">
        <v>329</v>
      </c>
      <c r="Q36" s="20">
        <v>3056</v>
      </c>
      <c r="R36" s="6">
        <f t="shared" si="8"/>
        <v>1079.9904000000001</v>
      </c>
      <c r="S36" s="6">
        <f t="shared" si="9"/>
        <v>80.84147743604484</v>
      </c>
      <c r="T36" s="5" t="s">
        <v>297</v>
      </c>
      <c r="U36" s="55">
        <v>2095</v>
      </c>
      <c r="V36" s="6">
        <f t="shared" si="10"/>
        <v>1257</v>
      </c>
      <c r="W36" s="6">
        <f t="shared" si="11"/>
        <v>94.091333716585211</v>
      </c>
      <c r="Y36" s="23" t="s">
        <v>28</v>
      </c>
      <c r="Z36" s="25" t="s">
        <v>41</v>
      </c>
      <c r="AA36" s="24" t="s">
        <v>75</v>
      </c>
      <c r="AB36" s="5" t="s">
        <v>308</v>
      </c>
      <c r="AC36" s="20">
        <v>1400</v>
      </c>
      <c r="AD36" s="6">
        <f t="shared" si="12"/>
        <v>840</v>
      </c>
      <c r="AE36" s="6">
        <f t="shared" si="13"/>
        <v>62.877263581488926</v>
      </c>
      <c r="AG36" s="5" t="s">
        <v>323</v>
      </c>
      <c r="AH36" s="55">
        <v>2528</v>
      </c>
      <c r="AI36" s="26">
        <f t="shared" si="14"/>
        <v>1466.24</v>
      </c>
      <c r="AJ36" s="6">
        <f t="shared" si="15"/>
        <v>109.75376065919325</v>
      </c>
      <c r="AL36" s="5" t="s">
        <v>314</v>
      </c>
      <c r="AM36" s="20">
        <v>3381</v>
      </c>
      <c r="AN36" s="26">
        <f t="shared" si="16"/>
        <v>1125.873</v>
      </c>
      <c r="AO36" s="6">
        <f t="shared" si="17"/>
        <v>84.275968309859152</v>
      </c>
      <c r="AQ36" s="5" t="s">
        <v>306</v>
      </c>
      <c r="AR36" s="20">
        <v>3198</v>
      </c>
      <c r="AS36" s="26">
        <f t="shared" si="18"/>
        <v>1064.9339999999997</v>
      </c>
      <c r="AT36" s="6">
        <f t="shared" si="19"/>
        <v>79.714447398677763</v>
      </c>
      <c r="BW36" s="62">
        <f>SUM(BW6:BW34)</f>
        <v>0</v>
      </c>
      <c r="BX36" s="62">
        <f>SUM(BX6:BX35)</f>
        <v>0</v>
      </c>
      <c r="BY36" s="64">
        <f>SUM(BY6:BY34)</f>
        <v>0</v>
      </c>
    </row>
    <row r="37" spans="1:77">
      <c r="AL37" s="94"/>
    </row>
    <row r="38" spans="1:77">
      <c r="E38" s="19">
        <f>SUM(E6:E37)</f>
        <v>49695</v>
      </c>
      <c r="F38" s="64">
        <f>SUM(F6:F36)</f>
        <v>29220.659999999996</v>
      </c>
      <c r="I38" s="62">
        <f>SUM(I6:I36)</f>
        <v>49243</v>
      </c>
      <c r="J38" s="64">
        <f>SUM(J6:J37)</f>
        <v>27182.135999999995</v>
      </c>
      <c r="M38">
        <f>SUM(M6:M37)</f>
        <v>47768</v>
      </c>
      <c r="N38">
        <f>SUM(N6:N37)</f>
        <v>28183.120000000006</v>
      </c>
      <c r="Q38">
        <f>SUM(Q6:Q36)</f>
        <v>67918</v>
      </c>
      <c r="R38" s="64">
        <f>SUM(R6:R37)</f>
        <v>24002.221199999996</v>
      </c>
      <c r="S38"/>
      <c r="U38" s="28">
        <f>SUM(U6:U36)</f>
        <v>43101.416333333334</v>
      </c>
      <c r="V38" s="64">
        <f>SUM(V6:V37)</f>
        <v>25860.8498</v>
      </c>
      <c r="AC38" s="140">
        <f>SUM(AC6:AC36)</f>
        <v>29398.880000000001</v>
      </c>
      <c r="AD38" s="62">
        <f>SUM(AD6:AD37)</f>
        <v>17861.2248</v>
      </c>
      <c r="AE38" s="139">
        <f t="shared" ref="AE38" si="23">AD38*100/J38</f>
        <v>65.709423277111128</v>
      </c>
      <c r="AH38" s="62">
        <f>SUM(AH6:AH36)</f>
        <v>53298</v>
      </c>
      <c r="AI38" s="62">
        <f>SUM(AI6:AI37)</f>
        <v>30912.840000000004</v>
      </c>
      <c r="AJ38" s="64"/>
      <c r="AL38" s="94"/>
      <c r="AM38" s="62">
        <f>SUM(AM6:AM36)</f>
        <v>78238</v>
      </c>
      <c r="AN38" s="62">
        <f>SUM(AN6:AN37)</f>
        <v>26053.253999999994</v>
      </c>
      <c r="AO38" s="64"/>
      <c r="AR38" s="62">
        <f>SUM(AR6:AR36)</f>
        <v>75136</v>
      </c>
      <c r="AS38" s="62">
        <f>SUM(AS6:AS36)</f>
        <v>25020.287999999997</v>
      </c>
    </row>
    <row r="40" spans="1:77">
      <c r="Q40" s="8"/>
      <c r="S40"/>
      <c r="AD40" s="141"/>
    </row>
    <row r="41" spans="1:77">
      <c r="A41" s="29" t="s">
        <v>18</v>
      </c>
      <c r="B41" s="30" t="s">
        <v>76</v>
      </c>
      <c r="C41" s="30" t="s">
        <v>17</v>
      </c>
      <c r="D41" s="30" t="s">
        <v>150</v>
      </c>
      <c r="E41" s="30" t="s">
        <v>19</v>
      </c>
      <c r="Q41" s="8"/>
      <c r="S41"/>
    </row>
    <row r="42" spans="1:77">
      <c r="A42" s="5" t="s">
        <v>12</v>
      </c>
      <c r="B42" s="55">
        <f>E38</f>
        <v>49695</v>
      </c>
      <c r="C42" s="27">
        <v>100</v>
      </c>
      <c r="D42" s="55">
        <f>F38</f>
        <v>29220.659999999996</v>
      </c>
      <c r="E42" s="27">
        <v>100</v>
      </c>
      <c r="Q42" s="8"/>
      <c r="S42"/>
      <c r="AE42" s="19"/>
    </row>
    <row r="43" spans="1:77">
      <c r="A43" s="5" t="s">
        <v>9</v>
      </c>
      <c r="B43" s="55">
        <f>M38</f>
        <v>47768</v>
      </c>
      <c r="C43" s="27">
        <f>B43*100/B$42</f>
        <v>96.122346312506295</v>
      </c>
      <c r="D43" s="55">
        <f>N38</f>
        <v>28183.120000000006</v>
      </c>
      <c r="E43" s="27">
        <f>100*D43/D$42</f>
        <v>96.449293068671309</v>
      </c>
      <c r="Q43" s="8"/>
      <c r="S43"/>
    </row>
    <row r="44" spans="1:77">
      <c r="A44" s="5" t="s">
        <v>10</v>
      </c>
      <c r="B44" s="55">
        <f>I38</f>
        <v>49243</v>
      </c>
      <c r="C44" s="27">
        <f t="shared" ref="C44:C50" si="24">B44*100/B$42</f>
        <v>99.090451755709836</v>
      </c>
      <c r="D44" s="55">
        <f>J38</f>
        <v>27182.135999999995</v>
      </c>
      <c r="E44" s="27">
        <f t="shared" ref="E44:E50" si="25">100*D44/D$42</f>
        <v>93.023689403319437</v>
      </c>
      <c r="Q44" s="8"/>
      <c r="S44"/>
    </row>
    <row r="45" spans="1:77">
      <c r="A45" s="5" t="s">
        <v>11</v>
      </c>
      <c r="B45" s="55">
        <f>Q38</f>
        <v>67918</v>
      </c>
      <c r="C45" s="27">
        <f t="shared" si="24"/>
        <v>136.66968507898179</v>
      </c>
      <c r="D45" s="55">
        <f>R38</f>
        <v>24002.221199999996</v>
      </c>
      <c r="E45" s="27">
        <f t="shared" si="25"/>
        <v>82.141269909714566</v>
      </c>
    </row>
    <row r="46" spans="1:77">
      <c r="A46" s="5" t="s">
        <v>15</v>
      </c>
      <c r="B46" s="55">
        <f>U38</f>
        <v>43101.416333333334</v>
      </c>
      <c r="C46" s="27">
        <f t="shared" si="24"/>
        <v>86.731897239829635</v>
      </c>
      <c r="D46" s="55">
        <f>V38</f>
        <v>25860.8498</v>
      </c>
      <c r="E46" s="27">
        <f t="shared" si="25"/>
        <v>88.501935959009842</v>
      </c>
    </row>
    <row r="47" spans="1:77">
      <c r="A47" s="5" t="s">
        <v>145</v>
      </c>
      <c r="B47" s="55">
        <f>AH38</f>
        <v>53298</v>
      </c>
      <c r="C47" s="27">
        <f t="shared" si="24"/>
        <v>107.25022638092364</v>
      </c>
      <c r="D47" s="55">
        <f>AI38</f>
        <v>30912.840000000004</v>
      </c>
      <c r="E47" s="27">
        <f t="shared" si="25"/>
        <v>105.79103962744171</v>
      </c>
    </row>
    <row r="48" spans="1:77">
      <c r="A48" s="5" t="s">
        <v>152</v>
      </c>
      <c r="B48" s="55">
        <f>AM38</f>
        <v>78238</v>
      </c>
      <c r="C48" s="27">
        <f t="shared" si="24"/>
        <v>157.43636180702285</v>
      </c>
      <c r="D48" s="55">
        <f>AN38</f>
        <v>26053.253999999994</v>
      </c>
      <c r="E48" s="27">
        <f t="shared" si="25"/>
        <v>89.160388574385379</v>
      </c>
    </row>
    <row r="49" spans="1:5">
      <c r="A49" s="5" t="s">
        <v>185</v>
      </c>
      <c r="B49" s="55">
        <f>AC38</f>
        <v>29398.880000000001</v>
      </c>
      <c r="C49" s="27">
        <f t="shared" si="24"/>
        <v>59.158627628534056</v>
      </c>
      <c r="D49" s="55">
        <f>AD38</f>
        <v>17861.2248</v>
      </c>
      <c r="E49" s="27">
        <f t="shared" si="25"/>
        <v>61.125329818012332</v>
      </c>
    </row>
    <row r="50" spans="1:5">
      <c r="A50" s="5" t="s">
        <v>186</v>
      </c>
      <c r="B50" s="55">
        <f>SUM(AR38)</f>
        <v>75136</v>
      </c>
      <c r="C50" s="27">
        <f t="shared" si="24"/>
        <v>151.19428513935003</v>
      </c>
      <c r="D50" s="55">
        <f>AS38</f>
        <v>25020.287999999997</v>
      </c>
      <c r="E50" s="27">
        <f t="shared" si="25"/>
        <v>85.625334951366611</v>
      </c>
    </row>
  </sheetData>
  <mergeCells count="10">
    <mergeCell ref="AG4:AJ4"/>
    <mergeCell ref="BU4:BY4"/>
    <mergeCell ref="AB4:AE4"/>
    <mergeCell ref="T4:W4"/>
    <mergeCell ref="D4:G4"/>
    <mergeCell ref="H4:K4"/>
    <mergeCell ref="L4:O4"/>
    <mergeCell ref="P4:S4"/>
    <mergeCell ref="AL4:AO4"/>
    <mergeCell ref="AQ4:AT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Sammenligning SOMMER</vt:lpstr>
      <vt:lpstr>Preordre sommer 2023</vt:lpstr>
      <vt:lpstr>BONUSTABELLER 2023</vt:lpstr>
      <vt:lpstr>Datablad SOMMER- IKKE ENDRE NOE</vt:lpstr>
      <vt:lpstr>'BONUSTABELLER 2023'!Utskriftsområde</vt:lpstr>
      <vt:lpstr>'Datablad SOMMER- IKKE ENDRE NOE'!Utskriftsområde</vt:lpstr>
      <vt:lpstr>'Preordre sommer 2023'!Utskriftsområde</vt:lpstr>
      <vt:lpstr>'Sammenligning SOMMER'!Utskriftsområde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2023-01-09T11:56:18Z</cp:lastPrinted>
  <dcterms:created xsi:type="dcterms:W3CDTF">2013-09-02T10:56:17Z</dcterms:created>
  <dcterms:modified xsi:type="dcterms:W3CDTF">2023-02-15T13:36:42Z</dcterms:modified>
</cp:coreProperties>
</file>