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Alle Geirs filer\Lønnsomhetsberegninger\"/>
    </mc:Choice>
  </mc:AlternateContent>
  <xr:revisionPtr revIDLastSave="0" documentId="13_ncr:1_{6AAED0C4-49D3-4940-BE34-E196D290C22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ammenligning SOMMER" sheetId="5" r:id="rId1"/>
    <sheet name="Preordre sommer 2024" sheetId="7" r:id="rId2"/>
    <sheet name="BONUSTABELLER 2024" sheetId="6" r:id="rId3"/>
    <sheet name="Datablad SOMMER- IKKE ENDRE NOE" sheetId="4" r:id="rId4"/>
  </sheets>
  <definedNames>
    <definedName name="_xlnm.Print_Area" localSheetId="2">'BONUSTABELLER 2024'!$A$1:$H$73</definedName>
    <definedName name="_xlnm.Print_Area" localSheetId="3">'Datablad SOMMER- IKKE ENDRE NOE'!$A$5:$I$34</definedName>
    <definedName name="_xlnm.Print_Area" localSheetId="1">'Preordre sommer 2024'!$A$1:$S$57</definedName>
    <definedName name="_xlnm.Print_Area" localSheetId="0">'Sammenligning SOMMER'!$B$1:$T$32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6" i="4" l="1"/>
  <c r="AS35" i="4"/>
  <c r="AS34" i="4"/>
  <c r="AS32" i="4"/>
  <c r="AS31" i="4"/>
  <c r="AS30" i="4"/>
  <c r="AS29" i="4"/>
  <c r="AS27" i="4"/>
  <c r="AS26" i="4"/>
  <c r="AS25" i="4"/>
  <c r="AS24" i="4"/>
  <c r="AS23" i="4"/>
  <c r="AS22" i="4"/>
  <c r="AS21" i="4"/>
  <c r="AS20" i="4"/>
  <c r="AS19" i="4"/>
  <c r="AS17" i="4"/>
  <c r="AS16" i="4"/>
  <c r="AS15" i="4"/>
  <c r="AS14" i="4"/>
  <c r="AS13" i="4"/>
  <c r="AS12" i="4"/>
  <c r="AS11" i="4"/>
  <c r="AS9" i="4"/>
  <c r="AS8" i="4"/>
  <c r="AS7" i="4"/>
  <c r="AS6" i="4"/>
  <c r="W38" i="4"/>
  <c r="AD32" i="4"/>
  <c r="AD31" i="4"/>
  <c r="AD30" i="4"/>
  <c r="AD27" i="4"/>
  <c r="N27" i="5" l="1"/>
  <c r="I12" i="7" l="1"/>
  <c r="I11" i="7"/>
  <c r="I10" i="7"/>
  <c r="I9" i="7"/>
  <c r="R36" i="4" l="1"/>
  <c r="R35" i="4"/>
  <c r="R34" i="4"/>
  <c r="R32" i="4"/>
  <c r="R31" i="4"/>
  <c r="R30" i="4"/>
  <c r="R29" i="4"/>
  <c r="R27" i="4"/>
  <c r="R26" i="4"/>
  <c r="R25" i="4"/>
  <c r="R24" i="4"/>
  <c r="R23" i="4"/>
  <c r="R22" i="4"/>
  <c r="R21" i="4"/>
  <c r="R20" i="4"/>
  <c r="R19" i="4"/>
  <c r="R17" i="4"/>
  <c r="R16" i="4"/>
  <c r="R15" i="4"/>
  <c r="R14" i="4"/>
  <c r="R13" i="4"/>
  <c r="R12" i="4"/>
  <c r="R11" i="4"/>
  <c r="R9" i="4"/>
  <c r="R8" i="4"/>
  <c r="R7" i="4"/>
  <c r="V36" i="4" l="1"/>
  <c r="V35" i="4"/>
  <c r="V34" i="4"/>
  <c r="V32" i="4"/>
  <c r="V31" i="4"/>
  <c r="V30" i="4"/>
  <c r="V29" i="4"/>
  <c r="V27" i="4"/>
  <c r="V26" i="4"/>
  <c r="V25" i="4"/>
  <c r="V24" i="4"/>
  <c r="V23" i="4"/>
  <c r="V22" i="4"/>
  <c r="V21" i="4"/>
  <c r="V20" i="4"/>
  <c r="V19" i="4"/>
  <c r="V17" i="4"/>
  <c r="V16" i="4"/>
  <c r="V15" i="4"/>
  <c r="V14" i="4"/>
  <c r="V13" i="4"/>
  <c r="V12" i="4"/>
  <c r="V11" i="4"/>
  <c r="V9" i="4"/>
  <c r="V8" i="4"/>
  <c r="V7" i="4"/>
  <c r="AN36" i="4"/>
  <c r="AI36" i="4"/>
  <c r="AD36" i="4"/>
  <c r="AN35" i="4"/>
  <c r="AI35" i="4"/>
  <c r="AD35" i="4"/>
  <c r="AN34" i="4"/>
  <c r="AI34" i="4"/>
  <c r="AD34" i="4"/>
  <c r="AN32" i="4"/>
  <c r="AI32" i="4"/>
  <c r="AN31" i="4"/>
  <c r="AI31" i="4"/>
  <c r="AN30" i="4"/>
  <c r="AI30" i="4"/>
  <c r="AN29" i="4"/>
  <c r="AI29" i="4"/>
  <c r="AD29" i="4"/>
  <c r="AN27" i="4"/>
  <c r="AI27" i="4"/>
  <c r="AN26" i="4"/>
  <c r="AI26" i="4"/>
  <c r="AD26" i="4"/>
  <c r="AN25" i="4"/>
  <c r="AI25" i="4"/>
  <c r="AD25" i="4"/>
  <c r="AN24" i="4"/>
  <c r="AI24" i="4"/>
  <c r="AD24" i="4"/>
  <c r="AN23" i="4"/>
  <c r="AI23" i="4"/>
  <c r="AD23" i="4"/>
  <c r="AN22" i="4"/>
  <c r="AI22" i="4"/>
  <c r="AD22" i="4"/>
  <c r="AN21" i="4"/>
  <c r="AI21" i="4"/>
  <c r="AD21" i="4"/>
  <c r="AN20" i="4"/>
  <c r="AI20" i="4"/>
  <c r="AD20" i="4"/>
  <c r="AN19" i="4"/>
  <c r="AI19" i="4"/>
  <c r="AD19" i="4"/>
  <c r="AN17" i="4"/>
  <c r="AI17" i="4"/>
  <c r="AD17" i="4"/>
  <c r="AN16" i="4"/>
  <c r="AI16" i="4"/>
  <c r="AD16" i="4"/>
  <c r="AN15" i="4"/>
  <c r="AI15" i="4"/>
  <c r="AD15" i="4"/>
  <c r="AN14" i="4"/>
  <c r="AI14" i="4"/>
  <c r="AD14" i="4"/>
  <c r="AN13" i="4"/>
  <c r="AI13" i="4"/>
  <c r="AD13" i="4"/>
  <c r="AN12" i="4"/>
  <c r="AI12" i="4"/>
  <c r="AD12" i="4"/>
  <c r="AN11" i="4"/>
  <c r="AI11" i="4"/>
  <c r="AD11" i="4"/>
  <c r="AN9" i="4"/>
  <c r="AI9" i="4"/>
  <c r="AD9" i="4"/>
  <c r="AN8" i="4"/>
  <c r="AI8" i="4"/>
  <c r="AD8" i="4"/>
  <c r="AN7" i="4"/>
  <c r="AI7" i="4"/>
  <c r="AD7" i="4"/>
  <c r="J36" i="4"/>
  <c r="J35" i="4"/>
  <c r="J34" i="4"/>
  <c r="J32" i="4"/>
  <c r="J31" i="4"/>
  <c r="J30" i="4"/>
  <c r="J29" i="4"/>
  <c r="J27" i="4"/>
  <c r="J26" i="4"/>
  <c r="J25" i="4"/>
  <c r="J24" i="4"/>
  <c r="J23" i="4"/>
  <c r="J22" i="4"/>
  <c r="J21" i="4"/>
  <c r="J20" i="4"/>
  <c r="J19" i="4"/>
  <c r="J17" i="4"/>
  <c r="J16" i="4"/>
  <c r="J15" i="4"/>
  <c r="J14" i="4"/>
  <c r="J13" i="4"/>
  <c r="J12" i="4"/>
  <c r="J11" i="4"/>
  <c r="J9" i="4"/>
  <c r="J8" i="4"/>
  <c r="J7" i="4"/>
  <c r="N36" i="4"/>
  <c r="N35" i="4"/>
  <c r="N34" i="4"/>
  <c r="N32" i="4"/>
  <c r="N31" i="4"/>
  <c r="N30" i="4"/>
  <c r="N29" i="4"/>
  <c r="N27" i="4"/>
  <c r="N26" i="4"/>
  <c r="N25" i="4"/>
  <c r="N24" i="4"/>
  <c r="N23" i="4"/>
  <c r="N22" i="4"/>
  <c r="N21" i="4"/>
  <c r="N20" i="4"/>
  <c r="N19" i="4"/>
  <c r="N17" i="4"/>
  <c r="N16" i="4"/>
  <c r="N15" i="4"/>
  <c r="N14" i="4"/>
  <c r="N13" i="4"/>
  <c r="N12" i="4"/>
  <c r="N11" i="4"/>
  <c r="N9" i="4"/>
  <c r="N8" i="4"/>
  <c r="N7" i="4"/>
  <c r="F36" i="4" l="1"/>
  <c r="S36" i="4" s="1"/>
  <c r="F35" i="4"/>
  <c r="S35" i="4" s="1"/>
  <c r="F34" i="4"/>
  <c r="S34" i="4" s="1"/>
  <c r="F32" i="4"/>
  <c r="AO32" i="4" s="1"/>
  <c r="F31" i="4"/>
  <c r="F30" i="4"/>
  <c r="F29" i="4"/>
  <c r="F27" i="4"/>
  <c r="F26" i="4"/>
  <c r="S26" i="4" s="1"/>
  <c r="F25" i="4"/>
  <c r="S25" i="4" s="1"/>
  <c r="F24" i="4"/>
  <c r="S24" i="4" s="1"/>
  <c r="F23" i="4"/>
  <c r="S23" i="4" s="1"/>
  <c r="F22" i="4"/>
  <c r="S22" i="4" s="1"/>
  <c r="F21" i="4"/>
  <c r="S21" i="4" s="1"/>
  <c r="F20" i="4"/>
  <c r="S20" i="4" s="1"/>
  <c r="F19" i="4"/>
  <c r="S19" i="4" s="1"/>
  <c r="F17" i="4"/>
  <c r="AT17" i="4" s="1"/>
  <c r="F16" i="4"/>
  <c r="O16" i="4" s="1"/>
  <c r="F15" i="4"/>
  <c r="S15" i="4" s="1"/>
  <c r="F14" i="4"/>
  <c r="S14" i="4" s="1"/>
  <c r="F13" i="4"/>
  <c r="S13" i="4" s="1"/>
  <c r="F12" i="4"/>
  <c r="S12" i="4" s="1"/>
  <c r="F11" i="4"/>
  <c r="S11" i="4" s="1"/>
  <c r="F9" i="4"/>
  <c r="S9" i="4" s="1"/>
  <c r="F8" i="4"/>
  <c r="S8" i="4" s="1"/>
  <c r="F7" i="4"/>
  <c r="S7" i="4" s="1"/>
  <c r="W25" i="4" l="1"/>
  <c r="AO25" i="4"/>
  <c r="AE17" i="4"/>
  <c r="W16" i="4"/>
  <c r="O36" i="4"/>
  <c r="W9" i="4"/>
  <c r="AE25" i="4"/>
  <c r="AO11" i="4"/>
  <c r="AE11" i="4"/>
  <c r="AE12" i="4"/>
  <c r="W12" i="4"/>
  <c r="AE24" i="4"/>
  <c r="AO20" i="4"/>
  <c r="O20" i="4"/>
  <c r="K24" i="4"/>
  <c r="O9" i="4"/>
  <c r="AT36" i="4"/>
  <c r="AO22" i="4"/>
  <c r="AJ25" i="4"/>
  <c r="O8" i="4"/>
  <c r="O23" i="4"/>
  <c r="AO9" i="4"/>
  <c r="AT19" i="4"/>
  <c r="AT25" i="4"/>
  <c r="AT8" i="4"/>
  <c r="AT12" i="4"/>
  <c r="AE8" i="4"/>
  <c r="K11" i="4"/>
  <c r="K21" i="4"/>
  <c r="O25" i="4"/>
  <c r="AJ12" i="4"/>
  <c r="AT11" i="4"/>
  <c r="W11" i="4"/>
  <c r="K34" i="4"/>
  <c r="AO21" i="4"/>
  <c r="AJ23" i="4"/>
  <c r="AO12" i="4"/>
  <c r="AT22" i="4"/>
  <c r="AJ36" i="4"/>
  <c r="AJ11" i="4"/>
  <c r="AE36" i="4"/>
  <c r="AT7" i="4"/>
  <c r="O24" i="4"/>
  <c r="O13" i="4"/>
  <c r="W26" i="4"/>
  <c r="AO13" i="4"/>
  <c r="K20" i="4"/>
  <c r="AJ8" i="4"/>
  <c r="O34" i="4"/>
  <c r="W36" i="4"/>
  <c r="K36" i="4"/>
  <c r="W34" i="4"/>
  <c r="W21" i="4"/>
  <c r="AO26" i="4"/>
  <c r="AJ13" i="4"/>
  <c r="AE15" i="4"/>
  <c r="K26" i="4"/>
  <c r="AE26" i="4"/>
  <c r="W32" i="4"/>
  <c r="O26" i="4"/>
  <c r="AJ15" i="4"/>
  <c r="AJ34" i="4"/>
  <c r="AE21" i="4"/>
  <c r="AE7" i="4"/>
  <c r="O21" i="4"/>
  <c r="AJ26" i="4"/>
  <c r="O19" i="4"/>
  <c r="W22" i="4"/>
  <c r="AJ9" i="4"/>
  <c r="AT34" i="4"/>
  <c r="W20" i="4"/>
  <c r="W35" i="4"/>
  <c r="AO24" i="4"/>
  <c r="K13" i="4"/>
  <c r="K22" i="4"/>
  <c r="AT23" i="4"/>
  <c r="W23" i="4"/>
  <c r="AT26" i="4"/>
  <c r="AJ24" i="4"/>
  <c r="AE13" i="4"/>
  <c r="K8" i="4"/>
  <c r="AT13" i="4"/>
  <c r="W13" i="4"/>
  <c r="O12" i="4"/>
  <c r="W7" i="4"/>
  <c r="W14" i="4"/>
  <c r="AE14" i="4"/>
  <c r="AE27" i="4"/>
  <c r="S27" i="4"/>
  <c r="O27" i="4"/>
  <c r="S29" i="4"/>
  <c r="K29" i="4"/>
  <c r="AO29" i="4"/>
  <c r="K14" i="4"/>
  <c r="AT15" i="4"/>
  <c r="AT14" i="4"/>
  <c r="S16" i="4"/>
  <c r="K16" i="4"/>
  <c r="S30" i="4"/>
  <c r="K30" i="4"/>
  <c r="K27" i="4"/>
  <c r="AT29" i="4"/>
  <c r="O15" i="4"/>
  <c r="AJ30" i="4"/>
  <c r="S17" i="4"/>
  <c r="K17" i="4"/>
  <c r="S31" i="4"/>
  <c r="K31" i="4"/>
  <c r="W30" i="4"/>
  <c r="S32" i="4"/>
  <c r="AO19" i="4"/>
  <c r="AO31" i="4"/>
  <c r="AJ16" i="4"/>
  <c r="AO15" i="4"/>
  <c r="AJ20" i="4"/>
  <c r="O29" i="4"/>
  <c r="AT16" i="4"/>
  <c r="AT30" i="4"/>
  <c r="AO14" i="4"/>
  <c r="AO27" i="4"/>
  <c r="K15" i="4"/>
  <c r="W31" i="4"/>
  <c r="AO8" i="4"/>
  <c r="AO35" i="4"/>
  <c r="AT20" i="4"/>
  <c r="AJ32" i="4"/>
  <c r="K32" i="4"/>
  <c r="O22" i="4"/>
  <c r="AE16" i="4"/>
  <c r="AT35" i="4"/>
  <c r="W8" i="4"/>
  <c r="O31" i="4"/>
  <c r="K23" i="4"/>
  <c r="AE34" i="4"/>
  <c r="AJ31" i="4"/>
  <c r="AE9" i="4"/>
  <c r="K19" i="4"/>
  <c r="O17" i="4"/>
  <c r="AO17" i="4"/>
  <c r="AJ21" i="4"/>
  <c r="AJ27" i="4"/>
  <c r="W29" i="4"/>
  <c r="K35" i="4"/>
  <c r="AT24" i="4"/>
  <c r="AT9" i="4"/>
  <c r="AJ29" i="4"/>
  <c r="AE19" i="4"/>
  <c r="W19" i="4"/>
  <c r="AT31" i="4"/>
  <c r="AO23" i="4"/>
  <c r="W27" i="4"/>
  <c r="K9" i="4"/>
  <c r="O32" i="4"/>
  <c r="AE23" i="4"/>
  <c r="AO30" i="4"/>
  <c r="O30" i="4"/>
  <c r="AT27" i="4"/>
  <c r="O14" i="4"/>
  <c r="O35" i="4"/>
  <c r="W15" i="4"/>
  <c r="AE29" i="4"/>
  <c r="AO7" i="4"/>
  <c r="AJ22" i="4"/>
  <c r="AJ14" i="4"/>
  <c r="AJ17" i="4"/>
  <c r="AE20" i="4"/>
  <c r="W17" i="4"/>
  <c r="W24" i="4"/>
  <c r="AO36" i="4"/>
  <c r="AE22" i="4"/>
  <c r="AJ35" i="4"/>
  <c r="AO34" i="4"/>
  <c r="K25" i="4"/>
  <c r="AJ19" i="4"/>
  <c r="K7" i="4"/>
  <c r="AE35" i="4"/>
  <c r="AO16" i="4"/>
  <c r="AT32" i="4"/>
  <c r="AT21" i="4"/>
  <c r="AJ7" i="4"/>
  <c r="K12" i="4"/>
  <c r="O11" i="4"/>
  <c r="O7" i="4"/>
  <c r="BD27" i="5"/>
  <c r="BD25" i="5"/>
  <c r="BD23" i="5"/>
  <c r="BD21" i="5"/>
  <c r="BD19" i="5"/>
  <c r="BD17" i="5"/>
  <c r="BD15" i="5"/>
  <c r="BD13" i="5"/>
  <c r="N32" i="7"/>
  <c r="N31" i="7"/>
  <c r="N30" i="7"/>
  <c r="I30" i="7"/>
  <c r="S9" i="7"/>
  <c r="I19" i="5"/>
  <c r="AX19" i="5" s="1"/>
  <c r="AD6" i="4"/>
  <c r="N21" i="5" l="1"/>
  <c r="S32" i="7" l="1"/>
  <c r="S31" i="7"/>
  <c r="S30" i="7"/>
  <c r="N23" i="5" l="1"/>
  <c r="I23" i="5"/>
  <c r="AX23" i="5" s="1"/>
  <c r="AR38" i="4"/>
  <c r="B50" i="4" s="1"/>
  <c r="AW23" i="5" s="1"/>
  <c r="BA23" i="5" l="1"/>
  <c r="BB23" i="5" s="1"/>
  <c r="AY23" i="5"/>
  <c r="AS38" i="4" l="1"/>
  <c r="D50" i="4" s="1"/>
  <c r="B32" i="6"/>
  <c r="B33" i="6" s="1"/>
  <c r="B34" i="6" s="1"/>
  <c r="B35" i="6" s="1"/>
  <c r="B36" i="6" s="1"/>
  <c r="AN6" i="4" l="1"/>
  <c r="N19" i="5" l="1"/>
  <c r="BA19" i="5" l="1"/>
  <c r="I38" i="4" l="1"/>
  <c r="AM38" i="4" l="1"/>
  <c r="B48" i="4" s="1"/>
  <c r="AW19" i="5" s="1"/>
  <c r="AY19" i="5" l="1"/>
  <c r="BB19" i="5"/>
  <c r="AN38" i="4"/>
  <c r="D48" i="4" s="1"/>
  <c r="I27" i="5"/>
  <c r="AX27" i="5" s="1"/>
  <c r="BA27" i="5" l="1"/>
  <c r="I21" i="5"/>
  <c r="AX21" i="5" s="1"/>
  <c r="I15" i="5"/>
  <c r="AI6" i="4"/>
  <c r="AX15" i="5" l="1"/>
  <c r="BA21" i="5"/>
  <c r="N15" i="5"/>
  <c r="BA15" i="5" s="1"/>
  <c r="AH38" i="4" l="1"/>
  <c r="B47" i="4" s="1"/>
  <c r="AW15" i="5" s="1"/>
  <c r="AY15" i="5" s="1"/>
  <c r="BB15" i="5" l="1"/>
  <c r="AI38" i="4"/>
  <c r="D47" i="4" s="1"/>
  <c r="N17" i="5" l="1"/>
  <c r="I17" i="5"/>
  <c r="AX17" i="5" s="1"/>
  <c r="BA17" i="5" l="1"/>
  <c r="I13" i="5"/>
  <c r="AX13" i="5" l="1"/>
  <c r="D31" i="7"/>
  <c r="BX34" i="4" l="1"/>
  <c r="BX32" i="4"/>
  <c r="BX26" i="4"/>
  <c r="BX25" i="4"/>
  <c r="BX24" i="4"/>
  <c r="BX22" i="4"/>
  <c r="BX21" i="4"/>
  <c r="BX20" i="4"/>
  <c r="BX19" i="4"/>
  <c r="BX17" i="4"/>
  <c r="BX16" i="4"/>
  <c r="BX15" i="4"/>
  <c r="BX14" i="4"/>
  <c r="BX13" i="4"/>
  <c r="BX12" i="4"/>
  <c r="BX11" i="4"/>
  <c r="BX9" i="4"/>
  <c r="BX8" i="4"/>
  <c r="BX7" i="4"/>
  <c r="BX6" i="4"/>
  <c r="BW36" i="4"/>
  <c r="BX36" i="4" l="1"/>
  <c r="N25" i="5" l="1"/>
  <c r="N13" i="5"/>
  <c r="BA13" i="5" s="1"/>
  <c r="N11" i="5"/>
  <c r="I25" i="5" l="1"/>
  <c r="AX25" i="5" s="1"/>
  <c r="BA25" i="5" l="1"/>
  <c r="E38" i="4"/>
  <c r="D30" i="7"/>
  <c r="D29" i="7"/>
  <c r="D11" i="7" l="1"/>
  <c r="D10" i="7"/>
  <c r="D9" i="7"/>
  <c r="M38" i="4" l="1"/>
  <c r="B43" i="4" s="1"/>
  <c r="AW21" i="5" s="1"/>
  <c r="I11" i="5"/>
  <c r="AX11" i="5" s="1"/>
  <c r="U38" i="4"/>
  <c r="B46" i="4" s="1"/>
  <c r="AW17" i="5" s="1"/>
  <c r="Q38" i="4"/>
  <c r="B45" i="4" s="1"/>
  <c r="AW25" i="5" s="1"/>
  <c r="B44" i="4"/>
  <c r="AW13" i="5" s="1"/>
  <c r="B42" i="4"/>
  <c r="R6" i="4"/>
  <c r="AY25" i="5" l="1"/>
  <c r="BB25" i="5"/>
  <c r="AY17" i="5"/>
  <c r="BB17" i="5"/>
  <c r="AY13" i="5"/>
  <c r="BB13" i="5"/>
  <c r="AY21" i="5"/>
  <c r="BB21" i="5"/>
  <c r="C50" i="4"/>
  <c r="E23" i="5" s="1"/>
  <c r="C46" i="4"/>
  <c r="E17" i="5" s="1"/>
  <c r="C45" i="4"/>
  <c r="E25" i="5" s="1"/>
  <c r="C48" i="4"/>
  <c r="E19" i="5" s="1"/>
  <c r="C44" i="4"/>
  <c r="E13" i="5" s="1"/>
  <c r="AW11" i="5"/>
  <c r="C47" i="4"/>
  <c r="C43" i="4"/>
  <c r="E21" i="5" s="1"/>
  <c r="BA11" i="5"/>
  <c r="BB11" i="5" s="1"/>
  <c r="BE11" i="5" s="1"/>
  <c r="BE19" i="5" s="1"/>
  <c r="BF19" i="5" s="1"/>
  <c r="AY11" i="5"/>
  <c r="V6" i="4"/>
  <c r="J6" i="4"/>
  <c r="N6" i="4"/>
  <c r="O17" i="5" l="1"/>
  <c r="O19" i="5"/>
  <c r="O13" i="5"/>
  <c r="BE23" i="5"/>
  <c r="BF23" i="5" s="1"/>
  <c r="O15" i="5"/>
  <c r="O23" i="5"/>
  <c r="O25" i="5"/>
  <c r="O21" i="5"/>
  <c r="BC23" i="5"/>
  <c r="BC19" i="5"/>
  <c r="BC21" i="5"/>
  <c r="BC17" i="5"/>
  <c r="BC25" i="5"/>
  <c r="BE17" i="5"/>
  <c r="BF17" i="5" s="1"/>
  <c r="AZ19" i="5"/>
  <c r="J19" i="5" s="1"/>
  <c r="AZ23" i="5"/>
  <c r="J23" i="5" s="1"/>
  <c r="AZ15" i="5"/>
  <c r="J15" i="5" s="1"/>
  <c r="AZ21" i="5"/>
  <c r="J21" i="5" s="1"/>
  <c r="AZ13" i="5"/>
  <c r="J13" i="5" s="1"/>
  <c r="AZ17" i="5"/>
  <c r="J17" i="5" s="1"/>
  <c r="AZ25" i="5"/>
  <c r="J25" i="5" s="1"/>
  <c r="BE27" i="5"/>
  <c r="BC15" i="5"/>
  <c r="BC13" i="5"/>
  <c r="BF11" i="5"/>
  <c r="BG19" i="5" s="1"/>
  <c r="R19" i="5" s="1"/>
  <c r="BE25" i="5"/>
  <c r="BF25" i="5" s="1"/>
  <c r="BE13" i="5"/>
  <c r="BF13" i="5" s="1"/>
  <c r="BE21" i="5"/>
  <c r="BF21" i="5" s="1"/>
  <c r="BE15" i="5"/>
  <c r="BF15" i="5" s="1"/>
  <c r="E15" i="5"/>
  <c r="N38" i="4"/>
  <c r="D43" i="4" s="1"/>
  <c r="V38" i="4"/>
  <c r="D46" i="4" s="1"/>
  <c r="BG35" i="5"/>
  <c r="R38" i="4"/>
  <c r="D45" i="4" s="1"/>
  <c r="F6" i="4"/>
  <c r="K6" i="4" s="1"/>
  <c r="J38" i="4"/>
  <c r="AE6" i="4" l="1"/>
  <c r="AT6" i="4"/>
  <c r="AO6" i="4"/>
  <c r="AJ6" i="4"/>
  <c r="S6" i="4"/>
  <c r="W6" i="4"/>
  <c r="O6" i="4"/>
  <c r="BG25" i="5"/>
  <c r="R25" i="5" s="1"/>
  <c r="BG15" i="5"/>
  <c r="R15" i="5" s="1"/>
  <c r="BG17" i="5"/>
  <c r="R17" i="5" s="1"/>
  <c r="BG23" i="5"/>
  <c r="R23" i="5" s="1"/>
  <c r="BG13" i="5"/>
  <c r="R13" i="5" s="1"/>
  <c r="BG21" i="5"/>
  <c r="R21" i="5" s="1"/>
  <c r="D44" i="4"/>
  <c r="BY9" i="4"/>
  <c r="BY6" i="4"/>
  <c r="BY11" i="4"/>
  <c r="BY34" i="4"/>
  <c r="BY21" i="4"/>
  <c r="BY8" i="4"/>
  <c r="BY12" i="4"/>
  <c r="BY22" i="4"/>
  <c r="BY32" i="4"/>
  <c r="BY13" i="4"/>
  <c r="BY25" i="4"/>
  <c r="BY15" i="4"/>
  <c r="BY14" i="4"/>
  <c r="BY19" i="4"/>
  <c r="BY26" i="4"/>
  <c r="BY16" i="4"/>
  <c r="BY20" i="4"/>
  <c r="BY24" i="4"/>
  <c r="BY7" i="4"/>
  <c r="BY17" i="4"/>
  <c r="F38" i="4"/>
  <c r="D42" i="4" s="1"/>
  <c r="E50" i="4" l="1"/>
  <c r="E46" i="4"/>
  <c r="E45" i="4"/>
  <c r="E48" i="4"/>
  <c r="E44" i="4"/>
  <c r="E47" i="4"/>
  <c r="E43" i="4"/>
  <c r="BY36" i="4"/>
  <c r="AE32" i="4"/>
  <c r="AD38" i="4"/>
  <c r="D49" i="4" s="1"/>
  <c r="E49" i="4" s="1"/>
  <c r="AE31" i="4"/>
  <c r="AC38" i="4"/>
  <c r="B49" i="4" s="1"/>
  <c r="AE30" i="4"/>
  <c r="AW27" i="5" l="1"/>
  <c r="C49" i="4"/>
  <c r="E27" i="5" s="1"/>
  <c r="AE38" i="4"/>
  <c r="BB27" i="5" l="1"/>
  <c r="AY27" i="5"/>
  <c r="AZ27" i="5" s="1"/>
  <c r="J27" i="5" s="1"/>
  <c r="O27" i="5" l="1"/>
  <c r="BC27" i="5"/>
  <c r="BF27" i="5"/>
  <c r="BG27" i="5" s="1"/>
  <c r="R27" i="5" s="1"/>
</calcChain>
</file>

<file path=xl/sharedStrings.xml><?xml version="1.0" encoding="utf-8"?>
<sst xmlns="http://schemas.openxmlformats.org/spreadsheetml/2006/main" count="835" uniqueCount="312">
  <si>
    <t xml:space="preserve"> </t>
  </si>
  <si>
    <t>NOKIAN</t>
  </si>
  <si>
    <t>GOODYEAR</t>
  </si>
  <si>
    <t>YOKOHAMA</t>
  </si>
  <si>
    <t>Rabatt</t>
  </si>
  <si>
    <t>Gruppe</t>
  </si>
  <si>
    <t>Prisliste</t>
  </si>
  <si>
    <t>Fakturanetto</t>
  </si>
  <si>
    <t>Continental</t>
  </si>
  <si>
    <t>Goodyear</t>
  </si>
  <si>
    <t>Nokian</t>
  </si>
  <si>
    <t>Yokohama</t>
  </si>
  <si>
    <t>Conti</t>
  </si>
  <si>
    <t>Utpris</t>
  </si>
  <si>
    <t>NetNet</t>
  </si>
  <si>
    <t>Bridgestone</t>
  </si>
  <si>
    <t>BRIDGESTONE</t>
  </si>
  <si>
    <t>Nivå</t>
  </si>
  <si>
    <t>Merke</t>
  </si>
  <si>
    <t>Nettonivå</t>
  </si>
  <si>
    <t>Preorder</t>
  </si>
  <si>
    <t>extra</t>
  </si>
  <si>
    <t>=TOTAL</t>
  </si>
  <si>
    <t>SELL-OUT</t>
  </si>
  <si>
    <t>T-dekk</t>
  </si>
  <si>
    <t>H/V-dekk</t>
  </si>
  <si>
    <t>XYZ-dekk</t>
  </si>
  <si>
    <t>SUV</t>
  </si>
  <si>
    <t>C-dekk</t>
  </si>
  <si>
    <t>175/65R14</t>
  </si>
  <si>
    <t>195/65R15</t>
  </si>
  <si>
    <t>185/65R15</t>
  </si>
  <si>
    <t>195/60R15</t>
  </si>
  <si>
    <t>185/65R14</t>
  </si>
  <si>
    <t>215/60R16</t>
  </si>
  <si>
    <t>225/45R17</t>
  </si>
  <si>
    <t>225/40R18</t>
  </si>
  <si>
    <t>235/45R17</t>
  </si>
  <si>
    <t>225/50R17</t>
  </si>
  <si>
    <t>245/40R18</t>
  </si>
  <si>
    <t>225/55R17</t>
  </si>
  <si>
    <t>215/65R16</t>
  </si>
  <si>
    <t>235/65R17</t>
  </si>
  <si>
    <t>195/70R15</t>
  </si>
  <si>
    <t>205/65R16</t>
  </si>
  <si>
    <t>205/55R16</t>
  </si>
  <si>
    <t>205/60R16</t>
  </si>
  <si>
    <t xml:space="preserve">   Sammenligning av listepriser, fakturanetto og netnet</t>
  </si>
  <si>
    <t>Listepris</t>
  </si>
  <si>
    <t>NIVÅ</t>
  </si>
  <si>
    <t>Basis</t>
  </si>
  <si>
    <t>rabatt</t>
  </si>
  <si>
    <t>Fakturanet</t>
  </si>
  <si>
    <t>Forhandler</t>
  </si>
  <si>
    <t>Dim</t>
  </si>
  <si>
    <t>LiSi</t>
  </si>
  <si>
    <t>Mønster</t>
  </si>
  <si>
    <t>82T</t>
  </si>
  <si>
    <t>91T</t>
  </si>
  <si>
    <t>88T</t>
  </si>
  <si>
    <t>86T</t>
  </si>
  <si>
    <t>91H</t>
  </si>
  <si>
    <t>88H</t>
  </si>
  <si>
    <t>92H</t>
  </si>
  <si>
    <t>86H</t>
  </si>
  <si>
    <t>95V</t>
  </si>
  <si>
    <t>91Y</t>
  </si>
  <si>
    <t>92Y</t>
  </si>
  <si>
    <t>94Y</t>
  </si>
  <si>
    <t>93Y</t>
  </si>
  <si>
    <t>97W</t>
  </si>
  <si>
    <t>98H</t>
  </si>
  <si>
    <t>104H</t>
  </si>
  <si>
    <t>104/102T</t>
  </si>
  <si>
    <t>107/105T</t>
  </si>
  <si>
    <t>109/107R</t>
  </si>
  <si>
    <t>Liste, sum</t>
  </si>
  <si>
    <t>MAX BONUS</t>
  </si>
  <si>
    <t>Netto kjøp over 500'</t>
  </si>
  <si>
    <t>Netto kjøp over 2 mill</t>
  </si>
  <si>
    <t>Netto kjøp over 3 mill</t>
  </si>
  <si>
    <t>Netto kjøp over 5 mill</t>
  </si>
  <si>
    <t>Netto kjøp over 1 mill</t>
  </si>
  <si>
    <t>Volum</t>
  </si>
  <si>
    <t>Tillegg</t>
  </si>
  <si>
    <t>TOTAL</t>
  </si>
  <si>
    <t>100 dekk</t>
  </si>
  <si>
    <t>1000 dekk</t>
  </si>
  <si>
    <t xml:space="preserve">            Continental</t>
  </si>
  <si>
    <t xml:space="preserve">                    Goodyear</t>
  </si>
  <si>
    <t xml:space="preserve">                   Nokian</t>
  </si>
  <si>
    <t xml:space="preserve">          Bridgestone</t>
  </si>
  <si>
    <t>300 dekk</t>
  </si>
  <si>
    <t>500 dekk</t>
  </si>
  <si>
    <t>Continental, max preordre:</t>
  </si>
  <si>
    <t>Goodyear, max preordre:</t>
  </si>
  <si>
    <t>Nokian, max preordre:</t>
  </si>
  <si>
    <t>Yokohama, max preordre:</t>
  </si>
  <si>
    <t>Netto kjøp over 50'</t>
  </si>
  <si>
    <t>Netto kjøp over 250'</t>
  </si>
  <si>
    <t>Netto kjøp over 750'</t>
  </si>
  <si>
    <t>Netto kjøp over 1 mill.</t>
  </si>
  <si>
    <t>EFFICIENTGRIP PERFORMANCE</t>
  </si>
  <si>
    <t>DIN bonus</t>
  </si>
  <si>
    <t>preordre</t>
  </si>
  <si>
    <t>Kjedevolumbonus LIK årets volum</t>
  </si>
  <si>
    <t>Kjedebonus</t>
  </si>
  <si>
    <t>EGEN bonus</t>
  </si>
  <si>
    <t>per merke</t>
  </si>
  <si>
    <t>PÅ NETTO</t>
  </si>
  <si>
    <t>IPC</t>
  </si>
  <si>
    <t>MICHELIN</t>
  </si>
  <si>
    <t>ENERGY SAVER+</t>
  </si>
  <si>
    <t>PRIMACY 3</t>
  </si>
  <si>
    <t>LATITUDE CROSS Extra Load</t>
  </si>
  <si>
    <t>LATITUDE SPORT</t>
  </si>
  <si>
    <t>AGILIS+</t>
  </si>
  <si>
    <t>200 dekk</t>
  </si>
  <si>
    <t>HANKOOK</t>
  </si>
  <si>
    <t>KJEDEVOLUMBONUS</t>
  </si>
  <si>
    <t>Netto kjøp over 50.000</t>
  </si>
  <si>
    <t xml:space="preserve">Bridgestone, max preordre: </t>
  </si>
  <si>
    <t>Supplering</t>
  </si>
  <si>
    <t>Netto kjøp over 75'</t>
  </si>
  <si>
    <t>Supplering UTEN preordre:</t>
  </si>
  <si>
    <t>Supplering MED preordre:</t>
  </si>
  <si>
    <t>Supplering ved preordre 300 dekk:</t>
  </si>
  <si>
    <t>Supplering ved preordre 1000 dekk:</t>
  </si>
  <si>
    <t>Alle som har tatt preordre 300 dekk</t>
  </si>
  <si>
    <t>Alle som har tatt preordre 500 dekk</t>
  </si>
  <si>
    <t>75.000 dekk på kjeden</t>
  </si>
  <si>
    <t>30.000 dekk på kjeden</t>
  </si>
  <si>
    <t>35.000 dekk på kjeden</t>
  </si>
  <si>
    <t>40.000 dekk på kjeden</t>
  </si>
  <si>
    <t>Netto kjøp over 200'</t>
  </si>
  <si>
    <t>PremiumContact 6</t>
  </si>
  <si>
    <t>Nokian Hakka Black 2</t>
  </si>
  <si>
    <t>Michelin</t>
  </si>
  <si>
    <t>Michelin, max preordre:</t>
  </si>
  <si>
    <t>Netto</t>
  </si>
  <si>
    <t>Pirelli</t>
  </si>
  <si>
    <t>PIRELLI</t>
  </si>
  <si>
    <t>235/35R19</t>
  </si>
  <si>
    <t>ContiEcoContact 6</t>
  </si>
  <si>
    <t>97Y</t>
  </si>
  <si>
    <t>70.000 dekk på kjeden</t>
  </si>
  <si>
    <t>80.000 dekk på kjeden</t>
  </si>
  <si>
    <t>85.000 dekk på kjeden</t>
  </si>
  <si>
    <t>Alle som har tatt preordre 100 dekk</t>
  </si>
  <si>
    <t>1-150 dekk</t>
  </si>
  <si>
    <t>151-300 dekk</t>
  </si>
  <si>
    <t>301-500 dekk</t>
  </si>
  <si>
    <t>EFFICIENTGRIP PERFORMANCE 2</t>
  </si>
  <si>
    <t>Point S Summer</t>
  </si>
  <si>
    <t>Hankook</t>
  </si>
  <si>
    <t>101Y</t>
  </si>
  <si>
    <t>96Y</t>
  </si>
  <si>
    <t>POINT S SUMMER</t>
  </si>
  <si>
    <t>Nokian Hakka Green 3</t>
  </si>
  <si>
    <t>Nokian Hakka Van</t>
  </si>
  <si>
    <t>EFFICIENTGRIP CARGO 2</t>
  </si>
  <si>
    <t>60.000 dekk på kjeden</t>
  </si>
  <si>
    <t>Supplering ved preordre 500 dekk:</t>
  </si>
  <si>
    <t>HANKOOK (NDI)</t>
  </si>
  <si>
    <t>250 dekk</t>
  </si>
  <si>
    <t>Supplering:</t>
  </si>
  <si>
    <t>Hankook, max preordre:</t>
  </si>
  <si>
    <t>Netto kjøp over 1,5 mill.</t>
  </si>
  <si>
    <t>MAX BONUS*</t>
  </si>
  <si>
    <t>Nokian Hakka Blue 3</t>
  </si>
  <si>
    <t>EAGLE F1 ASYMMETRIC 6</t>
  </si>
  <si>
    <t>SportContact 7</t>
  </si>
  <si>
    <t>ContiVanContact 100</t>
  </si>
  <si>
    <t>&gt;48-299dekk</t>
  </si>
  <si>
    <t>&gt;300 dekk</t>
  </si>
  <si>
    <t>-</t>
  </si>
  <si>
    <t>Listepris 22 dim</t>
  </si>
  <si>
    <t>Netnet</t>
  </si>
  <si>
    <t>22 dim</t>
  </si>
  <si>
    <t>Utpriser</t>
  </si>
  <si>
    <t>DEKNINGSBIDRAG</t>
  </si>
  <si>
    <t>Point S Summer, max preordre:</t>
  </si>
  <si>
    <t>DS: Egen avtale</t>
  </si>
  <si>
    <t>nivå</t>
  </si>
  <si>
    <t>Fakturarabatt</t>
  </si>
  <si>
    <t>KRONEBIDRAG nivå</t>
  </si>
  <si>
    <t>Conti x faktor</t>
  </si>
  <si>
    <t>45.000 dekk på kjeden</t>
  </si>
  <si>
    <t>50.000 dekk på kjeden</t>
  </si>
  <si>
    <t>55.000 dekk på kjeden</t>
  </si>
  <si>
    <t>NOK 20 per dekk</t>
  </si>
  <si>
    <t>KRONER</t>
  </si>
  <si>
    <t>alt ink</t>
  </si>
  <si>
    <t>Total rabatt</t>
  </si>
  <si>
    <t>Conti 40% DB</t>
  </si>
  <si>
    <t>65.000 dekk på kjeden</t>
  </si>
  <si>
    <t>UHP-dekk</t>
  </si>
  <si>
    <t>SUV-dekk</t>
  </si>
  <si>
    <t>UltraContact</t>
  </si>
  <si>
    <t>ContiEcoContact 5</t>
  </si>
  <si>
    <t>95H</t>
  </si>
  <si>
    <t>98Y</t>
  </si>
  <si>
    <t>225/45R18</t>
  </si>
  <si>
    <t>95Y</t>
  </si>
  <si>
    <t>245/45R19</t>
  </si>
  <si>
    <t>102V</t>
  </si>
  <si>
    <t>4x4 Contact</t>
  </si>
  <si>
    <t>235/55R18</t>
  </si>
  <si>
    <t>100H</t>
  </si>
  <si>
    <t>225/55R18</t>
  </si>
  <si>
    <t>98V</t>
  </si>
  <si>
    <t>EFFICIENTGRIP COMPACT 2</t>
  </si>
  <si>
    <t>EFFICIENTGRIP SUV</t>
  </si>
  <si>
    <t>EFFICIENTGRIP SUV 2</t>
  </si>
  <si>
    <t>Nokian Hakka Blue 3 SUV</t>
  </si>
  <si>
    <t>T005</t>
  </si>
  <si>
    <t>R660</t>
  </si>
  <si>
    <t>K435 Kinergy Eco 2</t>
  </si>
  <si>
    <t>K125 Ventus Prime 3</t>
  </si>
  <si>
    <t>ESTIMERT</t>
  </si>
  <si>
    <t>Point S Summer VAN</t>
  </si>
  <si>
    <t>Cinturato P1</t>
  </si>
  <si>
    <t>Cinturato P7</t>
  </si>
  <si>
    <t>Powergy</t>
  </si>
  <si>
    <t>Scorpion Verde</t>
  </si>
  <si>
    <t>Carrier</t>
  </si>
  <si>
    <t>Primacy 4</t>
  </si>
  <si>
    <t>PRIMACY 4+</t>
  </si>
  <si>
    <t>PRIMACY 4</t>
  </si>
  <si>
    <t>Pilot Sport 4</t>
  </si>
  <si>
    <t>Latitude Cross</t>
  </si>
  <si>
    <t>Latitude Sport 3</t>
  </si>
  <si>
    <t>AGILIS 3</t>
  </si>
  <si>
    <t>BluEarth ES 32</t>
  </si>
  <si>
    <t>Advan Sport V105</t>
  </si>
  <si>
    <t>Advan Sport V107</t>
  </si>
  <si>
    <t>Geolandar CV</t>
  </si>
  <si>
    <t>BluEarth Van RY 55</t>
  </si>
  <si>
    <t xml:space="preserve">                             27 dimensjoner, preorderpriser</t>
  </si>
  <si>
    <t>NOK 1 mill kjøp fra hver lev.</t>
  </si>
  <si>
    <t>Nokian*</t>
  </si>
  <si>
    <t>PREORDRETILBUD, Sommer 2024</t>
  </si>
  <si>
    <t>500-750 dekk</t>
  </si>
  <si>
    <t>750-1000 dekk</t>
  </si>
  <si>
    <t>Over 1000 dekk</t>
  </si>
  <si>
    <t>* Kommer bonusoverskudd i tillegg f.o.m. 2024</t>
  </si>
  <si>
    <t>Bridgestone*</t>
  </si>
  <si>
    <t>Michelin og BF*</t>
  </si>
  <si>
    <t>Starco*- Yokohama, Pirelli mm</t>
  </si>
  <si>
    <t>NDI- Hankook*</t>
  </si>
  <si>
    <t>Point S Summer*</t>
  </si>
  <si>
    <t>* Kommer bonusoverskudd i tillegg- var 0,4% i 2023</t>
  </si>
  <si>
    <t>* Kommer bonusoverskudd i tillegg- var 1,3% i 2023</t>
  </si>
  <si>
    <t>* Kommer bonusoverskudd i tillegg</t>
  </si>
  <si>
    <t>* Kommer bonusoverskudd i tillegg- var 1% i 2023</t>
  </si>
  <si>
    <t>BONUSTABELLER 2024, person- og varebildekk</t>
  </si>
  <si>
    <t>Fra 100 dekk</t>
  </si>
  <si>
    <t>Fra 250 dekk</t>
  </si>
  <si>
    <t>Fra 500 dekk</t>
  </si>
  <si>
    <t>Netto kjøp 0-500'</t>
  </si>
  <si>
    <t>Netto kjøp 500' - 700'</t>
  </si>
  <si>
    <t>Netto kjøp 700' - 800'</t>
  </si>
  <si>
    <t>Netto kjøp 800' - 900'</t>
  </si>
  <si>
    <t>Netto kjøp 900' - 1.100'</t>
  </si>
  <si>
    <t>Netto kjøp 1.100' - 1.400'</t>
  </si>
  <si>
    <t>Netto kjøp 1.400' - 1.600'</t>
  </si>
  <si>
    <t>&gt;  450 dekk</t>
  </si>
  <si>
    <t>Yokohama og Pirelli (Starco)</t>
  </si>
  <si>
    <t>Med 40% av ordren på denne ordning beregnes dette som 1% på brutto</t>
  </si>
  <si>
    <t>Preordre 48 dekk</t>
  </si>
  <si>
    <t>NOK 20 per dekk, utgjør ca 1%</t>
  </si>
  <si>
    <t>NOK 30 per dekk, utgjør ca 1,5%</t>
  </si>
  <si>
    <t>NOK 50 per dekk, utgjør ca 2,5%</t>
  </si>
  <si>
    <t>NOK 70 per dekk, utgjør ca 3,5%</t>
  </si>
  <si>
    <t>Nett kjøp over 1 mill</t>
  </si>
  <si>
    <t>SAVA og Fulda*</t>
  </si>
  <si>
    <t>Goodyear og Dunlop*</t>
  </si>
  <si>
    <t>Netto kjøp 0-50.000</t>
  </si>
  <si>
    <t>Netto kjøp 50.000-100.000</t>
  </si>
  <si>
    <t>Netto kjøp 100.000-250.000</t>
  </si>
  <si>
    <t>Netto kjøp 250.000-500.000</t>
  </si>
  <si>
    <t>Netto kjøp 500.000-750.000</t>
  </si>
  <si>
    <t>Netto kjøp 750.000-1 mill</t>
  </si>
  <si>
    <t>Netto kjøp 1-1,5 mill</t>
  </si>
  <si>
    <t>Netto kjøp 1,5-2 mill</t>
  </si>
  <si>
    <t>Totalt varekjøp på kjeden 30 mill</t>
  </si>
  <si>
    <t>Netto kjøp over 1.600'</t>
  </si>
  <si>
    <t>Totalt varekjøp på kjeden 105 mill</t>
  </si>
  <si>
    <t>50-149 dekk</t>
  </si>
  <si>
    <t>150-749 dekk</t>
  </si>
  <si>
    <t>Over 750 dekk</t>
  </si>
  <si>
    <t>Supplering settes lik preordrerabatten</t>
  </si>
  <si>
    <t>42% grunnrabatt</t>
  </si>
  <si>
    <t>PremiumContact 7</t>
  </si>
  <si>
    <t>EFFICIENTGRIP SUV 3</t>
  </si>
  <si>
    <t>Geolandar G91 AV</t>
  </si>
  <si>
    <t>PRIMACY 4 XL</t>
  </si>
  <si>
    <t>UTGÅTT, estimert</t>
  </si>
  <si>
    <t>K135 Ventus Prime 3</t>
  </si>
  <si>
    <t xml:space="preserve">K135 </t>
  </si>
  <si>
    <t>K127</t>
  </si>
  <si>
    <t>RA33</t>
  </si>
  <si>
    <t xml:space="preserve">K125  </t>
  </si>
  <si>
    <t>K135</t>
  </si>
  <si>
    <t>RA18</t>
  </si>
  <si>
    <t>Netto kjøp over 1,5 mill</t>
  </si>
  <si>
    <t>Garantibonus, NOK 20/dekk, utgjør 2%</t>
  </si>
  <si>
    <t>MAX BONUS, ink garantibonusen NOK 20</t>
  </si>
  <si>
    <t>48 dekk</t>
  </si>
  <si>
    <t>Ved preordre minimum 200 dekk får du NOK 50 per dekk i MARKEDSSTØTTE på alle dekk fra 18 tom og opp</t>
  </si>
  <si>
    <t>Supplering, med preordre min. 48 dekk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</si>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</sst>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\ %"/>
    <numFmt numFmtId="168" formatCode="_(&quot;€&quot;* #,##0.00_);_(&quot;€&quot;* \(#,##0.00\);_(&quot;€&quot;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 &quot;kr&quot;\ * #,##0.00_ ;_ &quot;kr&quot;\ * \-#,##0.00_ ;_ &quot;kr&quot;\ * &quot;-&quot;??_ ;_ @_ "/>
    <numFmt numFmtId="172" formatCode="#,##0.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Tahom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8"/>
      <name val="Tahoma"/>
      <family val="2"/>
    </font>
    <font>
      <u/>
      <sz val="10"/>
      <color theme="10"/>
      <name val="Tahoma"/>
      <family val="2"/>
    </font>
    <font>
      <u/>
      <sz val="11"/>
      <color rgb="FF0000FF"/>
      <name val="Calibri"/>
      <family val="2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66FF3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5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1" fillId="29" borderId="31" applyNumberFormat="0" applyFont="0" applyAlignment="0" applyProtection="0"/>
    <xf numFmtId="0" fontId="33" fillId="30" borderId="32" applyNumberFormat="0" applyAlignment="0" applyProtection="0"/>
    <xf numFmtId="0" fontId="34" fillId="17" borderId="0" applyNumberFormat="0" applyBorder="0" applyAlignment="0" applyProtection="0"/>
    <xf numFmtId="0" fontId="33" fillId="30" borderId="32" applyNumberFormat="0" applyAlignment="0" applyProtection="0"/>
    <xf numFmtId="0" fontId="35" fillId="0" borderId="33" applyNumberFormat="0" applyFill="0" applyAlignment="0" applyProtection="0"/>
    <xf numFmtId="0" fontId="36" fillId="31" borderId="34" applyNumberFormat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5" borderId="0" applyNumberFormat="0" applyBorder="0" applyAlignment="0" applyProtection="0"/>
    <xf numFmtId="0" fontId="37" fillId="16" borderId="0" applyNumberFormat="0" applyBorder="0" applyAlignment="0" applyProtection="0"/>
    <xf numFmtId="168" fontId="38" fillId="0" borderId="0" applyFont="0" applyFill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5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20" borderId="32" applyNumberFormat="0" applyAlignment="0" applyProtection="0"/>
    <xf numFmtId="0" fontId="40" fillId="20" borderId="32" applyNumberFormat="0" applyAlignment="0" applyProtection="0"/>
    <xf numFmtId="0" fontId="36" fillId="31" borderId="34" applyNumberFormat="0" applyAlignment="0" applyProtection="0"/>
    <xf numFmtId="0" fontId="35" fillId="0" borderId="33" applyNumberFormat="0" applyFill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38" fillId="0" borderId="0"/>
    <xf numFmtId="0" fontId="38" fillId="29" borderId="31" applyNumberFormat="0" applyFont="0" applyAlignment="0" applyProtection="0"/>
    <xf numFmtId="0" fontId="42" fillId="30" borderId="35" applyNumberFormat="0" applyAlignment="0" applyProtection="0"/>
    <xf numFmtId="9" fontId="29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6" applyNumberFormat="0" applyFill="0" applyAlignment="0" applyProtection="0"/>
    <xf numFmtId="0" fontId="45" fillId="0" borderId="37" applyNumberFormat="0" applyFill="0" applyAlignment="0" applyProtection="0"/>
    <xf numFmtId="0" fontId="46" fillId="0" borderId="38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39" applyNumberFormat="0" applyFill="0" applyAlignment="0" applyProtection="0"/>
    <xf numFmtId="0" fontId="4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6" applyNumberFormat="0" applyFill="0" applyAlignment="0" applyProtection="0"/>
    <xf numFmtId="0" fontId="45" fillId="0" borderId="37" applyNumberFormat="0" applyFill="0" applyAlignment="0" applyProtection="0"/>
    <xf numFmtId="0" fontId="46" fillId="0" borderId="38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39" applyNumberFormat="0" applyFill="0" applyAlignment="0" applyProtection="0"/>
    <xf numFmtId="0" fontId="42" fillId="30" borderId="35" applyNumberFormat="0" applyAlignment="0" applyProtection="0"/>
    <xf numFmtId="0" fontId="37" fillId="16" borderId="0" applyNumberFormat="0" applyBorder="0" applyAlignment="0" applyProtection="0"/>
    <xf numFmtId="0" fontId="34" fillId="17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37" borderId="31">
      <alignment vertical="center"/>
    </xf>
    <xf numFmtId="169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>
      <alignment vertical="center"/>
    </xf>
    <xf numFmtId="0" fontId="13" fillId="0" borderId="0" applyNumberFormat="0" applyFill="0" applyBorder="0" applyAlignment="0" applyProtection="0"/>
    <xf numFmtId="0" fontId="29" fillId="0" borderId="0"/>
    <xf numFmtId="171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 applyNumberFormat="0" applyFill="0" applyBorder="0" applyAlignment="0" applyProtection="0">
      <alignment vertical="center"/>
    </xf>
    <xf numFmtId="0" fontId="1" fillId="0" borderId="0"/>
    <xf numFmtId="0" fontId="52" fillId="0" borderId="0"/>
    <xf numFmtId="0" fontId="53" fillId="0" borderId="0">
      <alignment vertical="center"/>
    </xf>
    <xf numFmtId="9" fontId="53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206">
    <xf numFmtId="0" fontId="0" fillId="0" borderId="0" xfId="0"/>
    <xf numFmtId="0" fontId="4" fillId="0" borderId="1" xfId="0" applyFont="1" applyBorder="1"/>
    <xf numFmtId="10" fontId="4" fillId="0" borderId="1" xfId="0" applyNumberFormat="1" applyFont="1" applyBorder="1"/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165" fontId="0" fillId="0" borderId="5" xfId="1" applyNumberFormat="1" applyFont="1" applyBorder="1"/>
    <xf numFmtId="0" fontId="3" fillId="0" borderId="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5" borderId="5" xfId="0" applyFont="1" applyFill="1" applyBorder="1"/>
    <xf numFmtId="0" fontId="9" fillId="8" borderId="5" xfId="0" applyFont="1" applyFill="1" applyBorder="1"/>
    <xf numFmtId="0" fontId="10" fillId="6" borderId="6" xfId="0" applyFont="1" applyFill="1" applyBorder="1"/>
    <xf numFmtId="0" fontId="2" fillId="6" borderId="7" xfId="0" applyFont="1" applyFill="1" applyBorder="1"/>
    <xf numFmtId="0" fontId="2" fillId="6" borderId="10" xfId="0" applyFont="1" applyFill="1" applyBorder="1"/>
    <xf numFmtId="0" fontId="8" fillId="6" borderId="5" xfId="0" applyFont="1" applyFill="1" applyBorder="1"/>
    <xf numFmtId="0" fontId="8" fillId="0" borderId="0" xfId="0" applyFont="1"/>
    <xf numFmtId="166" fontId="8" fillId="9" borderId="5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10" fillId="6" borderId="9" xfId="0" applyFont="1" applyFill="1" applyBorder="1"/>
    <xf numFmtId="165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11" fillId="3" borderId="5" xfId="0" applyFont="1" applyFill="1" applyBorder="1"/>
    <xf numFmtId="0" fontId="0" fillId="11" borderId="5" xfId="0" applyFill="1" applyBorder="1"/>
    <xf numFmtId="0" fontId="0" fillId="11" borderId="5" xfId="0" applyFill="1" applyBorder="1" applyAlignment="1">
      <alignment horizontal="center"/>
    </xf>
    <xf numFmtId="0" fontId="0" fillId="11" borderId="5" xfId="0" applyFill="1" applyBorder="1" applyAlignment="1">
      <alignment horizontal="left"/>
    </xf>
    <xf numFmtId="3" fontId="0" fillId="0" borderId="5" xfId="0" applyNumberFormat="1" applyBorder="1"/>
    <xf numFmtId="166" fontId="0" fillId="0" borderId="5" xfId="0" applyNumberFormat="1" applyBorder="1" applyAlignment="1">
      <alignment horizontal="center"/>
    </xf>
    <xf numFmtId="1" fontId="0" fillId="0" borderId="0" xfId="0" applyNumberFormat="1"/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10" fillId="7" borderId="0" xfId="0" applyFont="1" applyFill="1"/>
    <xf numFmtId="0" fontId="11" fillId="3" borderId="0" xfId="0" applyFont="1" applyFill="1"/>
    <xf numFmtId="9" fontId="0" fillId="0" borderId="5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8" fillId="5" borderId="14" xfId="0" applyFont="1" applyFill="1" applyBorder="1"/>
    <xf numFmtId="0" fontId="8" fillId="5" borderId="15" xfId="0" applyFont="1" applyFill="1" applyBorder="1"/>
    <xf numFmtId="0" fontId="9" fillId="8" borderId="14" xfId="0" applyFont="1" applyFill="1" applyBorder="1"/>
    <xf numFmtId="0" fontId="9" fillId="8" borderId="15" xfId="0" applyFont="1" applyFill="1" applyBorder="1"/>
    <xf numFmtId="0" fontId="8" fillId="6" borderId="14" xfId="0" applyFont="1" applyFill="1" applyBorder="1"/>
    <xf numFmtId="0" fontId="8" fillId="6" borderId="15" xfId="0" applyFont="1" applyFill="1" applyBorder="1"/>
    <xf numFmtId="0" fontId="14" fillId="0" borderId="0" xfId="0" applyFont="1"/>
    <xf numFmtId="0" fontId="8" fillId="6" borderId="16" xfId="0" applyFont="1" applyFill="1" applyBorder="1"/>
    <xf numFmtId="0" fontId="8" fillId="5" borderId="16" xfId="0" applyFont="1" applyFill="1" applyBorder="1"/>
    <xf numFmtId="0" fontId="9" fillId="8" borderId="16" xfId="0" applyFont="1" applyFill="1" applyBorder="1"/>
    <xf numFmtId="10" fontId="0" fillId="0" borderId="0" xfId="0" applyNumberFormat="1" applyAlignment="1">
      <alignment horizontal="center"/>
    </xf>
    <xf numFmtId="0" fontId="15" fillId="0" borderId="5" xfId="0" applyFont="1" applyBorder="1"/>
    <xf numFmtId="167" fontId="0" fillId="0" borderId="5" xfId="0" applyNumberFormat="1" applyBorder="1" applyAlignment="1">
      <alignment horizontal="center"/>
    </xf>
    <xf numFmtId="0" fontId="16" fillId="5" borderId="14" xfId="0" applyFont="1" applyFill="1" applyBorder="1"/>
    <xf numFmtId="0" fontId="16" fillId="5" borderId="16" xfId="0" applyFont="1" applyFill="1" applyBorder="1"/>
    <xf numFmtId="0" fontId="18" fillId="8" borderId="16" xfId="0" applyFont="1" applyFill="1" applyBorder="1"/>
    <xf numFmtId="0" fontId="19" fillId="7" borderId="0" xfId="0" applyFont="1" applyFill="1"/>
    <xf numFmtId="0" fontId="20" fillId="3" borderId="0" xfId="0" applyFont="1" applyFill="1"/>
    <xf numFmtId="0" fontId="16" fillId="6" borderId="14" xfId="0" applyFont="1" applyFill="1" applyBorder="1"/>
    <xf numFmtId="0" fontId="16" fillId="6" borderId="16" xfId="0" applyFont="1" applyFill="1" applyBorder="1"/>
    <xf numFmtId="3" fontId="0" fillId="0" borderId="5" xfId="0" applyNumberFormat="1" applyBorder="1" applyAlignment="1">
      <alignment horizontal="center"/>
    </xf>
    <xf numFmtId="166" fontId="8" fillId="9" borderId="5" xfId="0" applyNumberFormat="1" applyFont="1" applyFill="1" applyBorder="1" applyAlignment="1">
      <alignment horizontal="left"/>
    </xf>
    <xf numFmtId="9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6" fontId="8" fillId="9" borderId="17" xfId="0" applyNumberFormat="1" applyFont="1" applyFill="1" applyBorder="1" applyAlignment="1">
      <alignment horizontal="left"/>
    </xf>
    <xf numFmtId="0" fontId="0" fillId="5" borderId="0" xfId="0" applyFill="1"/>
    <xf numFmtId="166" fontId="8" fillId="9" borderId="18" xfId="0" applyNumberFormat="1" applyFont="1" applyFill="1" applyBorder="1" applyAlignment="1">
      <alignment horizontal="left"/>
    </xf>
    <xf numFmtId="3" fontId="0" fillId="0" borderId="0" xfId="0" applyNumberFormat="1"/>
    <xf numFmtId="0" fontId="9" fillId="10" borderId="5" xfId="0" applyFont="1" applyFill="1" applyBorder="1"/>
    <xf numFmtId="165" fontId="0" fillId="0" borderId="0" xfId="0" applyNumberFormat="1"/>
    <xf numFmtId="0" fontId="0" fillId="0" borderId="5" xfId="0" applyBorder="1" applyAlignment="1">
      <alignment horizontal="center" vertical="center"/>
    </xf>
    <xf numFmtId="0" fontId="17" fillId="0" borderId="0" xfId="0" applyFont="1"/>
    <xf numFmtId="166" fontId="8" fillId="0" borderId="0" xfId="0" applyNumberFormat="1" applyFont="1" applyAlignment="1">
      <alignment horizontal="left"/>
    </xf>
    <xf numFmtId="0" fontId="3" fillId="0" borderId="0" xfId="0" applyFont="1"/>
    <xf numFmtId="0" fontId="21" fillId="0" borderId="0" xfId="0" applyFont="1"/>
    <xf numFmtId="0" fontId="8" fillId="2" borderId="5" xfId="0" applyFont="1" applyFill="1" applyBorder="1"/>
    <xf numFmtId="0" fontId="18" fillId="8" borderId="14" xfId="0" applyFont="1" applyFill="1" applyBorder="1"/>
    <xf numFmtId="167" fontId="18" fillId="8" borderId="15" xfId="0" applyNumberFormat="1" applyFont="1" applyFill="1" applyBorder="1" applyAlignment="1">
      <alignment horizontal="center"/>
    </xf>
    <xf numFmtId="167" fontId="16" fillId="5" borderId="15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0" fontId="0" fillId="0" borderId="22" xfId="0" applyNumberFormat="1" applyBorder="1" applyAlignment="1">
      <alignment horizontal="center"/>
    </xf>
    <xf numFmtId="0" fontId="0" fillId="9" borderId="20" xfId="0" applyFill="1" applyBorder="1"/>
    <xf numFmtId="0" fontId="3" fillId="9" borderId="19" xfId="0" applyFont="1" applyFill="1" applyBorder="1"/>
    <xf numFmtId="0" fontId="0" fillId="9" borderId="20" xfId="0" applyFill="1" applyBorder="1" applyAlignment="1">
      <alignment horizontal="center"/>
    </xf>
    <xf numFmtId="0" fontId="3" fillId="0" borderId="23" xfId="0" applyFont="1" applyBorder="1"/>
    <xf numFmtId="10" fontId="3" fillId="0" borderId="24" xfId="0" applyNumberFormat="1" applyFont="1" applyBorder="1" applyAlignment="1">
      <alignment horizontal="center"/>
    </xf>
    <xf numFmtId="0" fontId="10" fillId="7" borderId="6" xfId="0" applyFont="1" applyFill="1" applyBorder="1"/>
    <xf numFmtId="0" fontId="10" fillId="7" borderId="8" xfId="0" applyFont="1" applyFill="1" applyBorder="1"/>
    <xf numFmtId="0" fontId="11" fillId="3" borderId="6" xfId="0" applyFont="1" applyFill="1" applyBorder="1"/>
    <xf numFmtId="0" fontId="11" fillId="3" borderId="8" xfId="0" applyFont="1" applyFill="1" applyBorder="1"/>
    <xf numFmtId="0" fontId="10" fillId="6" borderId="14" xfId="0" applyFont="1" applyFill="1" applyBorder="1"/>
    <xf numFmtId="0" fontId="23" fillId="12" borderId="14" xfId="0" applyFont="1" applyFill="1" applyBorder="1"/>
    <xf numFmtId="0" fontId="23" fillId="12" borderId="16" xfId="0" applyFont="1" applyFill="1" applyBorder="1"/>
    <xf numFmtId="0" fontId="23" fillId="12" borderId="15" xfId="0" applyFont="1" applyFill="1" applyBorder="1"/>
    <xf numFmtId="0" fontId="24" fillId="12" borderId="14" xfId="0" applyFont="1" applyFill="1" applyBorder="1"/>
    <xf numFmtId="0" fontId="24" fillId="12" borderId="16" xfId="0" applyFont="1" applyFill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 vertical="center"/>
    </xf>
    <xf numFmtId="9" fontId="0" fillId="5" borderId="5" xfId="0" applyNumberForma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9" fontId="19" fillId="7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11" xfId="0" applyFont="1" applyFill="1" applyBorder="1"/>
    <xf numFmtId="0" fontId="26" fillId="0" borderId="0" xfId="2" applyFont="1"/>
    <xf numFmtId="0" fontId="3" fillId="10" borderId="0" xfId="0" applyFont="1" applyFill="1"/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167" fontId="8" fillId="0" borderId="5" xfId="0" applyNumberFormat="1" applyFont="1" applyBorder="1" applyAlignment="1">
      <alignment horizontal="center"/>
    </xf>
    <xf numFmtId="167" fontId="8" fillId="2" borderId="5" xfId="0" applyNumberFormat="1" applyFont="1" applyFill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2" borderId="5" xfId="0" applyFont="1" applyFill="1" applyBorder="1" applyAlignment="1">
      <alignment horizontal="center"/>
    </xf>
    <xf numFmtId="9" fontId="0" fillId="0" borderId="5" xfId="0" quotePrefix="1" applyNumberFormat="1" applyBorder="1" applyAlignment="1">
      <alignment horizontal="center"/>
    </xf>
    <xf numFmtId="0" fontId="25" fillId="0" borderId="5" xfId="0" applyFont="1" applyBorder="1"/>
    <xf numFmtId="0" fontId="3" fillId="0" borderId="5" xfId="0" applyFont="1" applyBorder="1"/>
    <xf numFmtId="0" fontId="10" fillId="3" borderId="5" xfId="0" applyFont="1" applyFill="1" applyBorder="1"/>
    <xf numFmtId="0" fontId="8" fillId="12" borderId="5" xfId="0" applyFont="1" applyFill="1" applyBorder="1"/>
    <xf numFmtId="0" fontId="0" fillId="2" borderId="3" xfId="0" applyFill="1" applyBorder="1"/>
    <xf numFmtId="10" fontId="0" fillId="2" borderId="4" xfId="0" applyNumberFormat="1" applyFill="1" applyBorder="1" applyAlignment="1">
      <alignment horizontal="center"/>
    </xf>
    <xf numFmtId="0" fontId="3" fillId="2" borderId="2" xfId="0" applyFont="1" applyFill="1" applyBorder="1"/>
    <xf numFmtId="167" fontId="16" fillId="6" borderId="15" xfId="0" applyNumberFormat="1" applyFont="1" applyFill="1" applyBorder="1" applyAlignment="1">
      <alignment horizontal="center"/>
    </xf>
    <xf numFmtId="10" fontId="20" fillId="3" borderId="0" xfId="0" applyNumberFormat="1" applyFont="1" applyFill="1" applyAlignment="1">
      <alignment horizontal="center"/>
    </xf>
    <xf numFmtId="167" fontId="24" fillId="12" borderId="15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23" fillId="13" borderId="5" xfId="0" applyFont="1" applyFill="1" applyBorder="1"/>
    <xf numFmtId="165" fontId="0" fillId="0" borderId="4" xfId="1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9" fillId="0" borderId="0" xfId="0" applyFont="1"/>
    <xf numFmtId="0" fontId="10" fillId="3" borderId="27" xfId="0" applyFont="1" applyFill="1" applyBorder="1"/>
    <xf numFmtId="0" fontId="27" fillId="3" borderId="28" xfId="0" applyFont="1" applyFill="1" applyBorder="1"/>
    <xf numFmtId="9" fontId="0" fillId="0" borderId="22" xfId="0" applyNumberFormat="1" applyBorder="1" applyAlignment="1">
      <alignment horizontal="center"/>
    </xf>
    <xf numFmtId="0" fontId="10" fillId="3" borderId="14" xfId="0" applyFont="1" applyFill="1" applyBorder="1"/>
    <xf numFmtId="0" fontId="10" fillId="3" borderId="16" xfId="0" applyFont="1" applyFill="1" applyBorder="1"/>
    <xf numFmtId="0" fontId="10" fillId="3" borderId="15" xfId="0" applyFont="1" applyFill="1" applyBorder="1"/>
    <xf numFmtId="167" fontId="0" fillId="5" borderId="5" xfId="0" applyNumberFormat="1" applyFill="1" applyBorder="1" applyAlignment="1">
      <alignment horizontal="center"/>
    </xf>
    <xf numFmtId="10" fontId="0" fillId="0" borderId="5" xfId="0" quotePrefix="1" applyNumberFormat="1" applyBorder="1" applyAlignment="1">
      <alignment horizontal="center"/>
    </xf>
    <xf numFmtId="0" fontId="3" fillId="0" borderId="29" xfId="0" applyFont="1" applyBorder="1"/>
    <xf numFmtId="10" fontId="3" fillId="0" borderId="30" xfId="0" applyNumberFormat="1" applyFont="1" applyBorder="1" applyAlignment="1">
      <alignment horizontal="center"/>
    </xf>
    <xf numFmtId="0" fontId="3" fillId="0" borderId="14" xfId="0" quotePrefix="1" applyFont="1" applyBorder="1"/>
    <xf numFmtId="0" fontId="3" fillId="0" borderId="15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167" fontId="19" fillId="7" borderId="0" xfId="0" applyNumberFormat="1" applyFont="1" applyFill="1" applyAlignment="1">
      <alignment horizontal="center"/>
    </xf>
    <xf numFmtId="10" fontId="4" fillId="9" borderId="1" xfId="0" applyNumberFormat="1" applyFont="1" applyFill="1" applyBorder="1"/>
    <xf numFmtId="0" fontId="16" fillId="6" borderId="9" xfId="0" applyFont="1" applyFill="1" applyBorder="1"/>
    <xf numFmtId="0" fontId="16" fillId="6" borderId="10" xfId="0" applyFont="1" applyFill="1" applyBorder="1"/>
    <xf numFmtId="167" fontId="16" fillId="6" borderId="11" xfId="0" applyNumberFormat="1" applyFont="1" applyFill="1" applyBorder="1"/>
    <xf numFmtId="0" fontId="28" fillId="0" borderId="5" xfId="0" applyFont="1" applyBorder="1" applyAlignment="1">
      <alignment vertical="center" wrapText="1"/>
    </xf>
    <xf numFmtId="167" fontId="8" fillId="5" borderId="5" xfId="0" applyNumberFormat="1" applyFont="1" applyFill="1" applyBorder="1" applyAlignment="1">
      <alignment horizontal="center"/>
    </xf>
    <xf numFmtId="9" fontId="28" fillId="5" borderId="5" xfId="0" applyNumberFormat="1" applyFont="1" applyFill="1" applyBorder="1" applyAlignment="1">
      <alignment horizontal="center" vertical="center" wrapText="1"/>
    </xf>
    <xf numFmtId="10" fontId="28" fillId="5" borderId="5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3" fontId="54" fillId="0" borderId="0" xfId="0" applyNumberFormat="1" applyFont="1" applyAlignment="1">
      <alignment horizontal="center"/>
    </xf>
    <xf numFmtId="166" fontId="54" fillId="0" borderId="0" xfId="0" applyNumberFormat="1" applyFont="1" applyAlignment="1">
      <alignment horizontal="center"/>
    </xf>
    <xf numFmtId="0" fontId="54" fillId="0" borderId="5" xfId="0" applyFont="1" applyBorder="1" applyAlignment="1">
      <alignment horizontal="center"/>
    </xf>
    <xf numFmtId="0" fontId="54" fillId="0" borderId="5" xfId="0" applyFont="1" applyBorder="1"/>
    <xf numFmtId="3" fontId="54" fillId="0" borderId="5" xfId="0" applyNumberFormat="1" applyFont="1" applyBorder="1" applyAlignment="1">
      <alignment horizontal="center"/>
    </xf>
    <xf numFmtId="167" fontId="54" fillId="0" borderId="5" xfId="0" applyNumberFormat="1" applyFont="1" applyBorder="1" applyAlignment="1">
      <alignment horizontal="center"/>
    </xf>
    <xf numFmtId="172" fontId="54" fillId="0" borderId="5" xfId="0" applyNumberFormat="1" applyFont="1" applyBorder="1" applyAlignment="1">
      <alignment horizontal="center"/>
    </xf>
    <xf numFmtId="1" fontId="54" fillId="0" borderId="5" xfId="0" applyNumberFormat="1" applyFont="1" applyBorder="1" applyAlignment="1">
      <alignment horizontal="center"/>
    </xf>
    <xf numFmtId="166" fontId="54" fillId="0" borderId="5" xfId="0" applyNumberFormat="1" applyFont="1" applyBorder="1" applyAlignment="1">
      <alignment horizontal="center"/>
    </xf>
    <xf numFmtId="1" fontId="8" fillId="14" borderId="5" xfId="0" applyNumberFormat="1" applyFont="1" applyFill="1" applyBorder="1" applyAlignment="1">
      <alignment horizontal="center"/>
    </xf>
    <xf numFmtId="166" fontId="8" fillId="14" borderId="5" xfId="0" applyNumberFormat="1" applyFont="1" applyFill="1" applyBorder="1" applyAlignment="1">
      <alignment horizontal="center"/>
    </xf>
    <xf numFmtId="0" fontId="8" fillId="38" borderId="13" xfId="0" applyFont="1" applyFill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9" fontId="28" fillId="0" borderId="5" xfId="0" applyNumberFormat="1" applyFont="1" applyBorder="1" applyAlignment="1">
      <alignment horizontal="center" vertical="center" wrapText="1"/>
    </xf>
    <xf numFmtId="10" fontId="4" fillId="38" borderId="1" xfId="0" applyNumberFormat="1" applyFont="1" applyFill="1" applyBorder="1"/>
    <xf numFmtId="0" fontId="3" fillId="0" borderId="0" xfId="0" quotePrefix="1" applyFont="1"/>
    <xf numFmtId="0" fontId="0" fillId="0" borderId="5" xfId="0" applyBorder="1" applyAlignment="1">
      <alignment horizontal="left"/>
    </xf>
    <xf numFmtId="3" fontId="0" fillId="2" borderId="5" xfId="0" applyNumberFormat="1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9" fontId="18" fillId="8" borderId="14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0" fontId="3" fillId="0" borderId="0" xfId="0" applyNumberFormat="1" applyFont="1" applyAlignment="1">
      <alignment horizontal="center"/>
    </xf>
    <xf numFmtId="0" fontId="3" fillId="9" borderId="5" xfId="0" applyFont="1" applyFill="1" applyBorder="1"/>
    <xf numFmtId="0" fontId="0" fillId="9" borderId="5" xfId="0" applyFill="1" applyBorder="1" applyAlignment="1">
      <alignment horizontal="center"/>
    </xf>
    <xf numFmtId="0" fontId="0" fillId="0" borderId="27" xfId="0" applyBorder="1"/>
    <xf numFmtId="10" fontId="0" fillId="0" borderId="28" xfId="0" applyNumberFormat="1" applyBorder="1" applyAlignment="1">
      <alignment horizontal="center"/>
    </xf>
    <xf numFmtId="0" fontId="0" fillId="0" borderId="23" xfId="0" applyBorder="1"/>
    <xf numFmtId="10" fontId="0" fillId="0" borderId="24" xfId="0" applyNumberFormat="1" applyBorder="1" applyAlignment="1">
      <alignment horizontal="center"/>
    </xf>
    <xf numFmtId="0" fontId="3" fillId="0" borderId="29" xfId="0" quotePrefix="1" applyFont="1" applyBorder="1"/>
    <xf numFmtId="0" fontId="3" fillId="0" borderId="30" xfId="0" applyFont="1" applyBorder="1"/>
    <xf numFmtId="0" fontId="0" fillId="0" borderId="0" xfId="0" quotePrefix="1" applyAlignment="1">
      <alignment horizontal="center"/>
    </xf>
    <xf numFmtId="165" fontId="0" fillId="0" borderId="5" xfId="0" applyNumberFormat="1" applyBorder="1" applyAlignment="1">
      <alignment horizontal="center"/>
    </xf>
    <xf numFmtId="0" fontId="2" fillId="0" borderId="0" xfId="0" applyFont="1"/>
    <xf numFmtId="0" fontId="22" fillId="12" borderId="3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</cellXfs>
  <cellStyles count="107">
    <cellStyle name="=C:\WINNT\SYSTEM32\COMMAND.COM" xfId="4" xr:uid="{E2F634CC-5E82-4B3D-B5EE-BA8D67A42AF3}"/>
    <cellStyle name="20% - Colore 1" xfId="5" xr:uid="{C6E16BA7-3D7F-4E10-9FFB-FB8789E6EC31}"/>
    <cellStyle name="20% - Colore 2" xfId="6" xr:uid="{9C6F5A2F-7F17-4A65-A46E-BFCE783F060A}"/>
    <cellStyle name="20% - Colore 3" xfId="7" xr:uid="{D399615F-DAFE-4ADC-82D8-3ED8F36060E0}"/>
    <cellStyle name="20% - Colore 4" xfId="8" xr:uid="{E2EB4475-FD60-4EB2-88CF-6CAC054A3ED0}"/>
    <cellStyle name="20% - Colore 5" xfId="9" xr:uid="{88D47EBE-13F5-4A81-99DF-EA40C84E0C61}"/>
    <cellStyle name="20% - Colore 6" xfId="10" xr:uid="{C2233F7D-4617-4872-A51B-825A00B831CA}"/>
    <cellStyle name="20% - Dekorfärg1" xfId="11" xr:uid="{E3439F67-73B0-41C2-A344-067FDF29D01D}"/>
    <cellStyle name="20% - Dekorfärg2" xfId="12" xr:uid="{62C87B38-A2E1-4DC3-9CB5-F40922CB5F4C}"/>
    <cellStyle name="20% - Dekorfärg3" xfId="13" xr:uid="{15D5D577-1DBE-4627-8054-92E84ADD1A3B}"/>
    <cellStyle name="20% - Dekorfärg4" xfId="14" xr:uid="{4178B135-8561-4BAE-BD77-A5E78FFF7619}"/>
    <cellStyle name="20% - Dekorfärg5" xfId="15" xr:uid="{4C6AEF25-9E9D-4DCC-A686-EE55E991AC86}"/>
    <cellStyle name="20% - Dekorfärg6" xfId="16" xr:uid="{13B9A058-BE02-4702-8B3E-DDF822A68C5A}"/>
    <cellStyle name="40% - Colore 1" xfId="17" xr:uid="{E87B62A9-61DD-40E4-A2F3-A19FA3AF96C6}"/>
    <cellStyle name="40% - Colore 2" xfId="18" xr:uid="{4D38FEF9-5B23-4E0C-A0F8-5208E6288D24}"/>
    <cellStyle name="40% - Colore 3" xfId="19" xr:uid="{ABC4AFA3-90B0-444C-AAC6-44CA504B8DB1}"/>
    <cellStyle name="40% - Colore 4" xfId="20" xr:uid="{BD5E6711-354D-4BDE-A4CC-1772EBB25586}"/>
    <cellStyle name="40% - Colore 5" xfId="21" xr:uid="{BC5D7EA6-EAC3-4D88-91E5-B8972AAFA18E}"/>
    <cellStyle name="40% - Colore 6" xfId="22" xr:uid="{D9A69A58-BC90-4B50-9BC6-47C05C581832}"/>
    <cellStyle name="40% - Dekorfärg1" xfId="23" xr:uid="{3BB47187-C39F-4C6F-B493-527C191C49C2}"/>
    <cellStyle name="40% - Dekorfärg2" xfId="24" xr:uid="{870DDDCA-FDE9-44DA-A008-EEE716559C28}"/>
    <cellStyle name="40% - Dekorfärg3" xfId="25" xr:uid="{064968EA-E7CB-4644-A5F0-1E33CB596F23}"/>
    <cellStyle name="40% - Dekorfärg4" xfId="26" xr:uid="{B53012CC-4373-430E-A9EF-C378EC2F8941}"/>
    <cellStyle name="40% - Dekorfärg5" xfId="27" xr:uid="{B6FAA3C4-E2C7-45D5-BD81-87591209711D}"/>
    <cellStyle name="40% - Dekorfärg6" xfId="28" xr:uid="{56A18B03-206B-4CDB-AAC8-B515E7100C97}"/>
    <cellStyle name="60% - Colore 1" xfId="29" xr:uid="{77DA047E-33D5-4B6B-AA6B-FBCB77BB21EC}"/>
    <cellStyle name="60% - Colore 2" xfId="30" xr:uid="{370ED7B9-0C73-4EE4-918A-1AC8608AAD00}"/>
    <cellStyle name="60% - Colore 3" xfId="31" xr:uid="{6633AD4E-60EB-47C9-A084-5D34EEF1FE3B}"/>
    <cellStyle name="60% - Colore 4" xfId="32" xr:uid="{4568B41E-4010-48C0-9863-1EEBAE3690E8}"/>
    <cellStyle name="60% - Colore 5" xfId="33" xr:uid="{D5151BE4-EBB5-479F-A3DD-7ABA0319E4D7}"/>
    <cellStyle name="60% - Colore 6" xfId="34" xr:uid="{B9382B71-FDBE-4CF8-A047-2A445178BADA}"/>
    <cellStyle name="60% - Dekorfärg1" xfId="35" xr:uid="{2783FC0D-7447-4072-93C3-584CFD57814D}"/>
    <cellStyle name="60% - Dekorfärg2" xfId="36" xr:uid="{A3C27916-5ED5-407C-89D2-CEE39E2B415D}"/>
    <cellStyle name="60% - Dekorfärg3" xfId="37" xr:uid="{5A5C5F14-6B8E-42A3-A3EF-868BCFF1BCB1}"/>
    <cellStyle name="60% - Dekorfärg4" xfId="38" xr:uid="{FA1D5E15-9E87-4B39-9629-E2461FD8E499}"/>
    <cellStyle name="60% - Dekorfärg5" xfId="39" xr:uid="{A27FA293-4A22-488D-80A2-7413138A6809}"/>
    <cellStyle name="60% - Dekorfärg6" xfId="40" xr:uid="{7364364D-9735-477B-9DFB-88D94F01B3D0}"/>
    <cellStyle name="Anteckning" xfId="41" xr:uid="{80E6E0C4-C144-49E4-8081-41BB507E8972}"/>
    <cellStyle name="Beräkning" xfId="42" xr:uid="{28D9A544-4A50-4051-A14C-C9A869EE0DDA}"/>
    <cellStyle name="Bra" xfId="43" xr:uid="{EBE9666F-6348-447E-AC56-1B5E8D9CB405}"/>
    <cellStyle name="Calcolo" xfId="44" xr:uid="{CC03EF2F-5373-46CC-8EE0-0A51E5B35F59}"/>
    <cellStyle name="Cella collegata" xfId="45" xr:uid="{9EEE00F1-9FBB-4930-A234-B1365C5A3777}"/>
    <cellStyle name="Cella da controllare" xfId="46" xr:uid="{E8C3132D-B006-4DD5-BFC7-E4A9A692ABEA}"/>
    <cellStyle name="Colore 1" xfId="47" xr:uid="{17A67CB6-132B-4C8A-B078-090C39057F80}"/>
    <cellStyle name="Colore 2" xfId="48" xr:uid="{B0A6D51A-95E0-44BB-9D5B-DAE31CF413A3}"/>
    <cellStyle name="Colore 3" xfId="49" xr:uid="{9847289B-90CD-444E-9BAE-EE75236847CB}"/>
    <cellStyle name="Colore 4" xfId="50" xr:uid="{3D23D283-137A-460D-A98B-D1026906004F}"/>
    <cellStyle name="Colore 5" xfId="51" xr:uid="{52FFD648-1AF0-48C2-9AE0-B792E48FB977}"/>
    <cellStyle name="Colore 6" xfId="52" xr:uid="{527BC59F-9484-4018-AD3E-04399E75DBCA}"/>
    <cellStyle name="Dålig" xfId="53" xr:uid="{BD80D9A8-FE27-444F-BF29-7DD9C1EA111E}"/>
    <cellStyle name="Euro" xfId="54" xr:uid="{3674468C-053D-4079-9CB4-E5E34AAB58AA}"/>
    <cellStyle name="Färg1" xfId="55" xr:uid="{B194570C-A348-4C63-A6C5-E412063CAB74}"/>
    <cellStyle name="Färg2" xfId="56" xr:uid="{799AD626-D899-413C-BEC6-C3B0E0F3F384}"/>
    <cellStyle name="Färg3" xfId="57" xr:uid="{DBADC09A-41CE-427A-A280-56C8EE8E3147}"/>
    <cellStyle name="Färg4" xfId="58" xr:uid="{8F6099D9-42D4-4190-81B6-1C9721203E53}"/>
    <cellStyle name="Färg5" xfId="59" xr:uid="{BEFD9CF6-613F-461F-A4E3-FED292985679}"/>
    <cellStyle name="Färg6" xfId="60" xr:uid="{64BABACF-D465-4EDE-9E84-054589408BA4}"/>
    <cellStyle name="Förklarande text" xfId="61" xr:uid="{A19E3695-F5AD-422C-83D6-A8BF0EBB3EEB}"/>
    <cellStyle name="Hyperkobling" xfId="2" builtinId="8"/>
    <cellStyle name="Hyperkobling 2" xfId="95" xr:uid="{711D938E-5F6B-4D65-9638-948FB5FE5324}"/>
    <cellStyle name="Hyperkobling 2 2" xfId="100" xr:uid="{DD29184B-98FE-4FE6-973D-9E8669993CE4}"/>
    <cellStyle name="Hyperkobling 3" xfId="93" xr:uid="{9C1C5210-4BE5-4174-BA37-8D22B79A494A}"/>
    <cellStyle name="Indata" xfId="62" xr:uid="{E0274CF4-92BF-4BC8-8146-2F27B265F1D4}"/>
    <cellStyle name="Input" xfId="63" xr:uid="{B68CC0CD-2E3A-4E67-B383-1ABDD3740333}"/>
    <cellStyle name="Komma" xfId="1" builtinId="3"/>
    <cellStyle name="Kontrollcell" xfId="64" xr:uid="{193A2AA3-647F-40CF-A5A4-F7D0BAF9BFB6}"/>
    <cellStyle name="Länkad cell" xfId="65" xr:uid="{5715B113-4EFD-422E-AD85-D3114DA2F252}"/>
    <cellStyle name="Neutral" xfId="66" xr:uid="{31745F01-654D-4554-B450-CF4DF71DDE8C}"/>
    <cellStyle name="Neutrale" xfId="67" xr:uid="{D8EBF74E-946E-439A-9455-64483A3FE1D6}"/>
    <cellStyle name="Normal" xfId="0" builtinId="0"/>
    <cellStyle name="Normal 2" xfId="68" xr:uid="{5539533B-0DC8-46BB-9059-DEAF09FCB6CE}"/>
    <cellStyle name="Normal 3" xfId="96" xr:uid="{5B3F3F19-C6D0-4D8E-BC9C-0549478B11DA}"/>
    <cellStyle name="Normal 4" xfId="94" xr:uid="{4FD35C92-1859-47DA-B0B6-9E954E95B93E}"/>
    <cellStyle name="Normal 5" xfId="98" xr:uid="{2FD4F0B7-60A5-426C-9E4A-EC1207C4B7D3}"/>
    <cellStyle name="Normal 6" xfId="99" xr:uid="{9BC9AE37-3BE4-439E-8D2D-C5A2357E6588}"/>
    <cellStyle name="Normal 7" xfId="105" xr:uid="{0EA42EC1-C1FB-4011-BF76-7A5140ED373E}"/>
    <cellStyle name="Normal 8" xfId="106" xr:uid="{20DF091D-51B1-47E2-86FC-2F311C2CA3CF}"/>
    <cellStyle name="Normal 9" xfId="3" xr:uid="{32F7B520-6385-4725-8CC7-8DAC375465A1}"/>
    <cellStyle name="Nota" xfId="69" xr:uid="{D3D3F94A-6610-4B4E-80CA-25726C9CCDDB}"/>
    <cellStyle name="OBI_ColHeader" xfId="90" xr:uid="{10099A84-24A7-4CE4-A64A-F0EE88E01314}"/>
    <cellStyle name="Output" xfId="70" xr:uid="{79D2E5B3-198D-497E-A4FE-D41FC5421158}"/>
    <cellStyle name="Prosent 2" xfId="104" xr:uid="{B7C2A319-C713-4E1E-83FC-17777844B030}"/>
    <cellStyle name="Prosent 3" xfId="71" xr:uid="{B09D61DB-91DE-43DA-A33F-42F0AD892408}"/>
    <cellStyle name="Rubrik" xfId="72" xr:uid="{EF2B68D4-F0C9-4933-862A-8215FB7168BE}"/>
    <cellStyle name="Rubrik 1" xfId="73" xr:uid="{31EB8FC5-9205-4E04-803B-2408B4C20E8F}"/>
    <cellStyle name="Rubrik 2" xfId="74" xr:uid="{5F42E4A4-9F8E-46C3-A990-E9BD1192C41B}"/>
    <cellStyle name="Rubrik 3" xfId="75" xr:uid="{3D973C37-53D3-4AC3-ADCE-D6BFF8D32045}"/>
    <cellStyle name="Rubrik 4" xfId="76" xr:uid="{34536E1E-8F85-4EE2-918E-E33B437D0430}"/>
    <cellStyle name="Summa" xfId="77" xr:uid="{A570B637-2CE4-42A4-BAFC-9A33F89C0E73}"/>
    <cellStyle name="Testo avviso" xfId="78" xr:uid="{7870393A-4204-452F-B2C0-B0F27A485F56}"/>
    <cellStyle name="Testo descrittivo" xfId="79" xr:uid="{212D7C04-E99C-4F41-A554-F734214EF9F0}"/>
    <cellStyle name="Titolo" xfId="80" xr:uid="{06C03E16-36DB-4740-B3D2-285204DB461F}"/>
    <cellStyle name="Titolo 1" xfId="81" xr:uid="{CB301C83-8E69-4C4C-A0F4-1DFB4888A5B1}"/>
    <cellStyle name="Titolo 2" xfId="82" xr:uid="{F8DF2EEA-9757-4792-B751-EF7247F19F5C}"/>
    <cellStyle name="Titolo 3" xfId="83" xr:uid="{AF0886F1-6B2E-4511-B7FB-4C214AF1C21B}"/>
    <cellStyle name="Titolo 4" xfId="84" xr:uid="{07C3D77A-4A79-4E2D-92A8-07B648B8C230}"/>
    <cellStyle name="Totale" xfId="85" xr:uid="{47EA7358-6C22-484D-9874-AD29BFB2E494}"/>
    <cellStyle name="Utdata 2" xfId="86" xr:uid="{70AD291A-5591-433C-AE5E-93CA622C543C}"/>
    <cellStyle name="Valore non valido" xfId="87" xr:uid="{9FF7646C-FA37-4491-A793-A01E53713E01}"/>
    <cellStyle name="Valore valido" xfId="88" xr:uid="{F96A4074-AFE2-4EB3-9C9D-5000054F4A2A}"/>
    <cellStyle name="Valuta [0] 2" xfId="91" xr:uid="{157331B8-6E5A-4826-B571-22A18B565E07}"/>
    <cellStyle name="Valuta 2" xfId="92" xr:uid="{53E5D17E-8878-481B-8FE0-D0546A69322E}"/>
    <cellStyle name="Valuta 3" xfId="97" xr:uid="{3BF4AE72-3DC9-47CE-BA39-6A3E5273E120}"/>
    <cellStyle name="Varningstext" xfId="89" xr:uid="{1D2F4A0A-0DC0-4ABA-9EFD-42949A4C68EF}"/>
    <cellStyle name="常规 12" xfId="101" xr:uid="{07654A29-30C3-4D17-8624-02FEB98219F0}"/>
    <cellStyle name="常规 2 2" xfId="102" xr:uid="{AA738A99-3DE6-4F08-923F-E1B21570F41E}"/>
    <cellStyle name="常规_昊华开发规格201111" xfId="103" xr:uid="{5490855D-9BA6-4AFB-85BF-CF7AFB36E1B3}"/>
  </cellStyles>
  <dxfs count="0"/>
  <tableStyles count="0" defaultTableStyle="TableStyleMedium2" defaultPivotStyle="PivotStyleLight16"/>
  <colors>
    <mruColors>
      <color rgb="FF66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fagdekk.n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296211</xdr:colOff>
      <xdr:row>6</xdr:row>
      <xdr:rowOff>95249</xdr:rowOff>
    </xdr:to>
    <xdr:pic>
      <xdr:nvPicPr>
        <xdr:cNvPr id="2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20"/>
        <a:stretch>
          <a:fillRect/>
        </a:stretch>
      </xdr:blipFill>
      <xdr:spPr bwMode="auto">
        <a:xfrm>
          <a:off x="299357" y="0"/>
          <a:ext cx="3053925" cy="1356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412750</xdr:colOff>
      <xdr:row>1</xdr:row>
      <xdr:rowOff>27518</xdr:rowOff>
    </xdr:from>
    <xdr:to>
      <xdr:col>17</xdr:col>
      <xdr:colOff>124733</xdr:colOff>
      <xdr:row>3</xdr:row>
      <xdr:rowOff>122768</xdr:rowOff>
    </xdr:to>
    <xdr:pic>
      <xdr:nvPicPr>
        <xdr:cNvPr id="3" name="Bilde 2" descr="cid:image006.png@01CE9515.CCB6156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228601"/>
          <a:ext cx="2270125" cy="69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1082617</xdr:colOff>
      <xdr:row>1</xdr:row>
      <xdr:rowOff>138836</xdr:rowOff>
    </xdr:from>
    <xdr:to>
      <xdr:col>6</xdr:col>
      <xdr:colOff>1080067</xdr:colOff>
      <xdr:row>2</xdr:row>
      <xdr:rowOff>147017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2273" y="561509"/>
          <a:ext cx="1705997" cy="430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1601389</xdr:colOff>
      <xdr:row>0</xdr:row>
      <xdr:rowOff>148829</xdr:rowOff>
    </xdr:from>
    <xdr:to>
      <xdr:col>7</xdr:col>
      <xdr:colOff>347660</xdr:colOff>
      <xdr:row>4</xdr:row>
      <xdr:rowOff>27386</xdr:rowOff>
    </xdr:to>
    <xdr:pic>
      <xdr:nvPicPr>
        <xdr:cNvPr id="7" name="Picture 361" descr="fagdekk_logo">
          <a:extLst>
            <a:ext uri="{FF2B5EF4-FFF2-40B4-BE49-F238E27FC236}">
              <a16:creationId xmlns:a16="http://schemas.microsoft.com/office/drawing/2014/main" id="{A217A68B-203F-4F8C-89C5-9339AF5E8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9593" y="148829"/>
          <a:ext cx="919162" cy="1081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G35"/>
  <sheetViews>
    <sheetView tabSelected="1" zoomScale="60" zoomScaleNormal="60" workbookViewId="0">
      <selection activeCell="H17" sqref="H17"/>
    </sheetView>
  </sheetViews>
  <sheetFormatPr baseColWidth="10" defaultRowHeight="14.5"/>
  <cols>
    <col min="1" max="3" width="1.36328125" customWidth="1"/>
    <col min="4" max="4" width="24.36328125" customWidth="1"/>
    <col min="5" max="5" width="15" style="8" customWidth="1"/>
    <col min="6" max="6" width="5" style="8" customWidth="1"/>
    <col min="7" max="7" width="14.81640625" style="8" customWidth="1"/>
    <col min="8" max="8" width="14.26953125" style="8" customWidth="1"/>
    <col min="9" max="9" width="13.81640625" style="8" customWidth="1"/>
    <col min="10" max="10" width="19.26953125" customWidth="1"/>
    <col min="11" max="11" width="3.36328125" customWidth="1"/>
    <col min="12" max="12" width="20.08984375" customWidth="1"/>
    <col min="13" max="13" width="20" customWidth="1"/>
    <col min="14" max="14" width="17.08984375" customWidth="1"/>
    <col min="15" max="15" width="20" customWidth="1"/>
    <col min="16" max="16" width="2.26953125" customWidth="1"/>
    <col min="17" max="17" width="16.08984375" customWidth="1"/>
    <col min="18" max="18" width="28.81640625" customWidth="1"/>
    <col min="19" max="20" width="1.81640625" customWidth="1"/>
    <col min="45" max="48" width="10.6328125"/>
    <col min="49" max="49" width="24.81640625" customWidth="1"/>
    <col min="50" max="51" width="20" customWidth="1"/>
    <col min="52" max="52" width="20.7265625" customWidth="1"/>
    <col min="53" max="53" width="19.26953125" customWidth="1"/>
    <col min="54" max="54" width="16.81640625" customWidth="1"/>
    <col min="55" max="55" width="15.36328125" customWidth="1"/>
    <col min="56" max="56" width="16.26953125" customWidth="1"/>
    <col min="57" max="57" width="23.36328125" customWidth="1"/>
    <col min="58" max="58" width="29.7265625" style="8" customWidth="1"/>
    <col min="59" max="59" width="28.7265625" style="8" customWidth="1"/>
    <col min="60" max="71" width="10.6328125" customWidth="1"/>
  </cols>
  <sheetData>
    <row r="1" spans="2:59" ht="15" thickBot="1">
      <c r="B1" s="68"/>
      <c r="C1" s="68"/>
      <c r="D1" s="68"/>
      <c r="E1" s="99"/>
      <c r="F1" s="99"/>
      <c r="G1" s="99"/>
      <c r="H1" s="99"/>
      <c r="I1" s="99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2:59" ht="23.5">
      <c r="B2" s="68"/>
      <c r="C2" s="68"/>
      <c r="D2" s="68"/>
      <c r="E2" s="99"/>
      <c r="F2" s="99"/>
      <c r="G2" s="99"/>
      <c r="H2" s="11" t="s">
        <v>47</v>
      </c>
      <c r="I2" s="12"/>
      <c r="J2" s="12"/>
      <c r="K2" s="12"/>
      <c r="L2" s="100"/>
      <c r="M2" s="101"/>
      <c r="N2" s="68"/>
      <c r="O2" s="68"/>
      <c r="P2" s="68"/>
      <c r="Q2" s="68"/>
      <c r="R2" s="68"/>
      <c r="S2" s="68"/>
      <c r="T2" s="68"/>
    </row>
    <row r="3" spans="2:59" ht="24" thickBot="1">
      <c r="B3" s="68"/>
      <c r="C3" s="68"/>
      <c r="D3" s="68"/>
      <c r="E3" s="99"/>
      <c r="F3" s="99"/>
      <c r="G3" s="99"/>
      <c r="H3" s="18" t="s">
        <v>238</v>
      </c>
      <c r="I3" s="102"/>
      <c r="J3" s="13"/>
      <c r="K3" s="13"/>
      <c r="L3" s="102"/>
      <c r="M3" s="103"/>
      <c r="N3" s="68" t="s">
        <v>311</v>
      </c>
      <c r="O3" s="68"/>
      <c r="P3" s="68"/>
      <c r="Q3" s="68"/>
      <c r="R3" s="68"/>
      <c r="S3" s="68"/>
      <c r="T3" s="68"/>
    </row>
    <row r="4" spans="2:59">
      <c r="B4" s="68"/>
      <c r="C4" s="68"/>
      <c r="D4" s="6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68"/>
      <c r="Q4" s="68"/>
      <c r="R4" s="68"/>
      <c r="S4" s="68"/>
      <c r="T4" s="68"/>
    </row>
    <row r="5" spans="2:59">
      <c r="B5" s="68"/>
      <c r="C5" s="68"/>
      <c r="D5" s="68"/>
      <c r="E5" s="99"/>
      <c r="F5" s="99"/>
      <c r="G5" s="99"/>
      <c r="H5" s="99"/>
      <c r="I5" s="99"/>
      <c r="J5" s="68"/>
      <c r="K5" s="68"/>
      <c r="L5" s="68"/>
      <c r="M5" s="68"/>
      <c r="N5" s="68"/>
      <c r="O5" s="104"/>
      <c r="P5" s="68"/>
      <c r="Q5" s="68"/>
      <c r="R5" s="68"/>
      <c r="S5" s="68"/>
      <c r="T5" s="68"/>
    </row>
    <row r="6" spans="2:59" ht="8.15" customHeight="1"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</row>
    <row r="7" spans="2:59" ht="8.15" customHeight="1" thickBot="1">
      <c r="B7" s="105"/>
      <c r="C7" s="68"/>
      <c r="D7" s="106"/>
      <c r="E7" s="106"/>
      <c r="F7" s="106"/>
      <c r="G7" s="106"/>
      <c r="H7" s="106"/>
      <c r="I7" s="106"/>
      <c r="J7" s="106"/>
      <c r="K7" s="106"/>
      <c r="L7" s="68"/>
      <c r="M7" s="68"/>
      <c r="N7" s="106"/>
      <c r="O7" s="106"/>
      <c r="P7" s="106"/>
      <c r="Q7" s="106"/>
      <c r="R7" s="106"/>
      <c r="S7" s="106"/>
      <c r="T7" s="105"/>
    </row>
    <row r="8" spans="2:59" ht="23.5">
      <c r="B8" s="105"/>
      <c r="C8" s="68"/>
      <c r="D8" s="106"/>
      <c r="E8" s="107" t="s">
        <v>48</v>
      </c>
      <c r="F8" s="106"/>
      <c r="G8" s="107" t="s">
        <v>50</v>
      </c>
      <c r="H8" s="108" t="s">
        <v>20</v>
      </c>
      <c r="I8" s="109" t="s">
        <v>22</v>
      </c>
      <c r="J8" s="107" t="s">
        <v>52</v>
      </c>
      <c r="K8" s="106"/>
      <c r="L8" s="108" t="s">
        <v>107</v>
      </c>
      <c r="M8" s="107" t="s">
        <v>106</v>
      </c>
      <c r="N8" s="107" t="s">
        <v>103</v>
      </c>
      <c r="O8" s="107" t="s">
        <v>14</v>
      </c>
      <c r="P8" s="15"/>
      <c r="Q8" s="108" t="s">
        <v>23</v>
      </c>
      <c r="R8" s="107" t="s">
        <v>53</v>
      </c>
      <c r="S8" s="106"/>
      <c r="T8" s="105"/>
      <c r="AW8" s="5"/>
      <c r="AX8" s="5"/>
      <c r="AY8" s="5"/>
      <c r="AZ8" s="162" t="s">
        <v>7</v>
      </c>
      <c r="BA8" s="162" t="s">
        <v>193</v>
      </c>
      <c r="BB8" s="162" t="s">
        <v>177</v>
      </c>
      <c r="BC8" s="162" t="s">
        <v>177</v>
      </c>
      <c r="BD8" s="162" t="s">
        <v>13</v>
      </c>
      <c r="BE8" s="162" t="s">
        <v>194</v>
      </c>
      <c r="BF8" s="162"/>
      <c r="BG8" s="162"/>
    </row>
    <row r="9" spans="2:59" ht="24" thickBot="1">
      <c r="B9" s="105"/>
      <c r="C9" s="68"/>
      <c r="E9" s="110" t="s">
        <v>49</v>
      </c>
      <c r="F9" s="106"/>
      <c r="G9" s="110" t="s">
        <v>51</v>
      </c>
      <c r="H9" s="111" t="s">
        <v>21</v>
      </c>
      <c r="I9" s="110" t="s">
        <v>51</v>
      </c>
      <c r="J9" s="110" t="s">
        <v>49</v>
      </c>
      <c r="K9" s="106"/>
      <c r="L9" s="111" t="s">
        <v>108</v>
      </c>
      <c r="M9" s="110" t="s">
        <v>83</v>
      </c>
      <c r="N9" s="110">
        <v>2022</v>
      </c>
      <c r="O9" s="110" t="s">
        <v>49</v>
      </c>
      <c r="P9" s="15"/>
      <c r="Q9" s="111" t="s">
        <v>49</v>
      </c>
      <c r="R9" s="171" t="s">
        <v>185</v>
      </c>
      <c r="S9" s="106"/>
      <c r="T9" s="105"/>
      <c r="AW9" s="162" t="s">
        <v>176</v>
      </c>
      <c r="AX9" s="162" t="s">
        <v>184</v>
      </c>
      <c r="AY9" s="162" t="s">
        <v>7</v>
      </c>
      <c r="AZ9" s="162" t="s">
        <v>17</v>
      </c>
      <c r="BA9" s="162" t="s">
        <v>192</v>
      </c>
      <c r="BB9" s="162" t="s">
        <v>178</v>
      </c>
      <c r="BC9" s="162" t="s">
        <v>183</v>
      </c>
      <c r="BD9" s="162" t="s">
        <v>183</v>
      </c>
      <c r="BE9" s="162" t="s">
        <v>179</v>
      </c>
      <c r="BF9" s="162" t="s">
        <v>180</v>
      </c>
      <c r="BG9" s="162" t="s">
        <v>180</v>
      </c>
    </row>
    <row r="10" spans="2:59" ht="23.5">
      <c r="B10" s="105"/>
      <c r="C10" s="68"/>
      <c r="D10" s="68"/>
      <c r="E10" s="106"/>
      <c r="F10" s="106"/>
      <c r="G10" s="106"/>
      <c r="H10" s="106"/>
      <c r="I10" s="106"/>
      <c r="J10" s="68"/>
      <c r="K10" s="68"/>
      <c r="L10" s="68"/>
      <c r="M10" s="68"/>
      <c r="N10" s="68"/>
      <c r="O10" s="15"/>
      <c r="P10" s="15"/>
      <c r="Q10" s="15"/>
      <c r="R10" s="68"/>
      <c r="S10" s="68"/>
      <c r="T10" s="105"/>
      <c r="AW10" s="5"/>
      <c r="AX10" s="5"/>
      <c r="AY10" s="5"/>
      <c r="AZ10" s="5"/>
      <c r="BA10" s="5"/>
      <c r="BB10" s="163"/>
      <c r="BC10" s="163"/>
      <c r="BD10" s="163"/>
      <c r="BE10" s="163" t="s">
        <v>186</v>
      </c>
      <c r="BF10" s="162" t="s">
        <v>191</v>
      </c>
      <c r="BG10" s="162" t="s">
        <v>49</v>
      </c>
    </row>
    <row r="11" spans="2:59" ht="23.5">
      <c r="B11" s="105"/>
      <c r="C11" s="68"/>
      <c r="D11" s="9" t="s">
        <v>8</v>
      </c>
      <c r="E11" s="112">
        <v>100</v>
      </c>
      <c r="F11" s="106"/>
      <c r="G11" s="113">
        <v>0.4</v>
      </c>
      <c r="H11" s="114">
        <v>0.05</v>
      </c>
      <c r="I11" s="113">
        <f>SUM(G11:H11)</f>
        <v>0.45</v>
      </c>
      <c r="J11" s="115">
        <v>100</v>
      </c>
      <c r="K11" s="17"/>
      <c r="L11" s="114">
        <v>0.09</v>
      </c>
      <c r="M11" s="113" t="s">
        <v>175</v>
      </c>
      <c r="N11" s="179">
        <f>SUM(L11:M11)</f>
        <v>0.09</v>
      </c>
      <c r="O11" s="115">
        <v>100</v>
      </c>
      <c r="P11" s="15"/>
      <c r="Q11" s="169">
        <v>100</v>
      </c>
      <c r="R11" s="170">
        <v>100</v>
      </c>
      <c r="S11" s="17"/>
      <c r="T11" s="105"/>
      <c r="AW11" s="164">
        <f>'Datablad SOMMER- IKKE ENDRE NOE'!B42</f>
        <v>54550</v>
      </c>
      <c r="AX11" s="165">
        <f>I11</f>
        <v>0.45</v>
      </c>
      <c r="AY11" s="164">
        <f>AW11-(AW11*I11)</f>
        <v>30002.5</v>
      </c>
      <c r="AZ11" s="164">
        <v>100</v>
      </c>
      <c r="BA11" s="165">
        <f>I11+(100%-I11)*N11</f>
        <v>0.4995</v>
      </c>
      <c r="BB11" s="164">
        <f>AW11-(AW11*BA11)</f>
        <v>27302.275000000001</v>
      </c>
      <c r="BC11" s="164">
        <v>100</v>
      </c>
      <c r="BD11" s="164">
        <v>100</v>
      </c>
      <c r="BE11" s="164">
        <f>BB11*10/6</f>
        <v>45503.791666666664</v>
      </c>
      <c r="BF11" s="164">
        <f>BE11-BB11</f>
        <v>18201.516666666663</v>
      </c>
      <c r="BG11" s="162">
        <v>100</v>
      </c>
    </row>
    <row r="12" spans="2:59" ht="12" customHeight="1">
      <c r="B12" s="105"/>
      <c r="C12" s="68"/>
      <c r="D12" s="15"/>
      <c r="E12" s="106"/>
      <c r="F12" s="106"/>
      <c r="G12" s="116"/>
      <c r="H12" s="116"/>
      <c r="I12" s="116"/>
      <c r="J12" s="17"/>
      <c r="K12" s="17"/>
      <c r="L12" s="116"/>
      <c r="M12" s="116"/>
      <c r="N12" s="116"/>
      <c r="O12" s="17"/>
      <c r="P12" s="15"/>
      <c r="Q12" s="106"/>
      <c r="R12" s="17"/>
      <c r="S12" s="17"/>
      <c r="T12" s="105"/>
      <c r="AW12" s="164"/>
      <c r="AX12" s="164"/>
      <c r="AY12" s="20"/>
      <c r="AZ12" s="20"/>
      <c r="BA12" s="164"/>
      <c r="BB12" s="164"/>
      <c r="BC12" s="164"/>
      <c r="BD12" s="164"/>
      <c r="BE12" s="164"/>
      <c r="BF12" s="162"/>
      <c r="BG12" s="162"/>
    </row>
    <row r="13" spans="2:59" ht="23.5">
      <c r="B13" s="105"/>
      <c r="C13" s="68"/>
      <c r="D13" s="121" t="s">
        <v>1</v>
      </c>
      <c r="E13" s="115">
        <f>'Datablad SOMMER- IKKE ENDRE NOE'!C44</f>
        <v>95.292722273143909</v>
      </c>
      <c r="F13" s="106"/>
      <c r="G13" s="113">
        <v>0.373</v>
      </c>
      <c r="H13" s="114">
        <v>7.4999999999999997E-2</v>
      </c>
      <c r="I13" s="113">
        <f>SUM(G13:H13)</f>
        <v>0.44800000000000001</v>
      </c>
      <c r="J13" s="115">
        <f>AZ13</f>
        <v>95.639241263228058</v>
      </c>
      <c r="K13" s="17"/>
      <c r="L13" s="114">
        <v>6.5000000000000002E-2</v>
      </c>
      <c r="M13" s="179">
        <v>1.2500000000000001E-2</v>
      </c>
      <c r="N13" s="179">
        <f>SUM(L13:M13)</f>
        <v>7.7499999999999999E-2</v>
      </c>
      <c r="O13" s="115">
        <f>BB13*100/BB$11</f>
        <v>96.952967104755913</v>
      </c>
      <c r="P13" s="15"/>
      <c r="Q13" s="117">
        <v>100</v>
      </c>
      <c r="R13" s="115">
        <f>BG13</f>
        <v>104.57054934286609</v>
      </c>
      <c r="S13" s="17"/>
      <c r="T13" s="105"/>
      <c r="AW13" s="164">
        <f>'Datablad SOMMER- IKKE ENDRE NOE'!B44</f>
        <v>51982.18</v>
      </c>
      <c r="AX13" s="165">
        <f>I13</f>
        <v>0.44800000000000001</v>
      </c>
      <c r="AY13" s="164">
        <f>AW13-(AW13*I13)</f>
        <v>28694.163359999999</v>
      </c>
      <c r="AZ13" s="166">
        <f>AY13*100/AY$11</f>
        <v>95.639241263228058</v>
      </c>
      <c r="BA13" s="165">
        <f>I13+(100%-I13)*N13</f>
        <v>0.49077999999999999</v>
      </c>
      <c r="BB13" s="164">
        <f>AW13-(AW13*BA13)</f>
        <v>26470.365699599999</v>
      </c>
      <c r="BC13" s="166">
        <f>BB13*100/BB$11</f>
        <v>96.952967104755913</v>
      </c>
      <c r="BD13" s="167">
        <f>Q13</f>
        <v>100</v>
      </c>
      <c r="BE13" s="164">
        <f>BE$11*Q13/100</f>
        <v>45503.791666666657</v>
      </c>
      <c r="BF13" s="164">
        <f>BE13-BB13</f>
        <v>19033.425967066658</v>
      </c>
      <c r="BG13" s="168">
        <f>BF13*100/BF$11</f>
        <v>104.57054934286609</v>
      </c>
    </row>
    <row r="14" spans="2:59" ht="12" customHeight="1">
      <c r="B14" s="105"/>
      <c r="C14" s="68"/>
      <c r="D14" s="15"/>
      <c r="E14" s="106"/>
      <c r="F14" s="106"/>
      <c r="G14" s="116"/>
      <c r="H14" s="116"/>
      <c r="I14" s="116"/>
      <c r="J14" s="17"/>
      <c r="K14" s="17"/>
      <c r="L14" s="116"/>
      <c r="M14" s="116"/>
      <c r="N14" s="116"/>
      <c r="O14" s="17"/>
      <c r="P14" s="15"/>
      <c r="Q14" s="106"/>
      <c r="R14" s="17"/>
      <c r="S14" s="17"/>
      <c r="T14" s="105"/>
      <c r="AW14" s="164"/>
      <c r="AX14" s="164"/>
      <c r="AY14" s="20"/>
      <c r="AZ14" s="20"/>
      <c r="BA14" s="164"/>
      <c r="BB14" s="164"/>
      <c r="BC14" s="164"/>
      <c r="BD14" s="167"/>
      <c r="BE14" s="164"/>
      <c r="BF14" s="168"/>
      <c r="BG14" s="168"/>
    </row>
    <row r="15" spans="2:59" ht="23.5">
      <c r="B15" s="105"/>
      <c r="C15" s="68"/>
      <c r="D15" s="122" t="s">
        <v>137</v>
      </c>
      <c r="E15" s="115">
        <f>'Datablad SOMMER- IKKE ENDRE NOE'!C47</f>
        <v>104.05866177818515</v>
      </c>
      <c r="F15" s="106"/>
      <c r="G15" s="113">
        <v>0.38</v>
      </c>
      <c r="H15" s="114">
        <v>0.05</v>
      </c>
      <c r="I15" s="113">
        <f>SUM(G15:H15)</f>
        <v>0.43</v>
      </c>
      <c r="J15" s="115">
        <f>AZ15</f>
        <v>107.8426131155737</v>
      </c>
      <c r="K15" s="17"/>
      <c r="L15" s="114">
        <v>0.09</v>
      </c>
      <c r="M15" s="179" t="s">
        <v>175</v>
      </c>
      <c r="N15" s="179">
        <f>SUM(L15:M15)</f>
        <v>0.09</v>
      </c>
      <c r="O15" s="115">
        <f>BB15*100/BB$11</f>
        <v>107.84261311557368</v>
      </c>
      <c r="P15" s="15"/>
      <c r="Q15" s="117">
        <v>100</v>
      </c>
      <c r="R15" s="115">
        <f>BG15</f>
        <v>88.236080326639424</v>
      </c>
      <c r="T15" s="105"/>
      <c r="AW15" s="164">
        <f>'Datablad SOMMER- IKKE ENDRE NOE'!B47</f>
        <v>56764</v>
      </c>
      <c r="AX15" s="165">
        <f>I15</f>
        <v>0.43</v>
      </c>
      <c r="AY15" s="164">
        <f>AW15-(AW15*I15)</f>
        <v>32355.48</v>
      </c>
      <c r="AZ15" s="166">
        <f>AY15*100/AY$11</f>
        <v>107.8426131155737</v>
      </c>
      <c r="BA15" s="165">
        <f>I15+(100%-I15)*N15</f>
        <v>0.48130000000000001</v>
      </c>
      <c r="BB15" s="164">
        <f>AW15-(AW15*BA15)</f>
        <v>29443.486799999999</v>
      </c>
      <c r="BC15" s="166">
        <f>BB15*100/BB$11</f>
        <v>107.84261311557368</v>
      </c>
      <c r="BD15" s="167">
        <f>Q15</f>
        <v>100</v>
      </c>
      <c r="BE15" s="164">
        <f>BE$11*Q15/100</f>
        <v>45503.791666666657</v>
      </c>
      <c r="BF15" s="164">
        <f>BE15-BB15</f>
        <v>16060.304866666658</v>
      </c>
      <c r="BG15" s="168">
        <f>BF15*100/BF$11</f>
        <v>88.236080326639424</v>
      </c>
    </row>
    <row r="16" spans="2:59" ht="12" customHeight="1">
      <c r="B16" s="105"/>
      <c r="C16" s="68"/>
      <c r="D16" s="15"/>
      <c r="E16" s="17"/>
      <c r="F16" s="106"/>
      <c r="G16" s="116"/>
      <c r="H16" s="116"/>
      <c r="I16" s="116"/>
      <c r="J16" s="17"/>
      <c r="K16" s="17"/>
      <c r="L16" s="116"/>
      <c r="M16" s="116"/>
      <c r="N16" s="116"/>
      <c r="O16" s="17"/>
      <c r="P16" s="15"/>
      <c r="Q16" s="106"/>
      <c r="R16" s="17"/>
      <c r="S16" s="17"/>
      <c r="T16" s="105"/>
      <c r="AW16" s="164"/>
      <c r="AX16" s="164"/>
      <c r="AY16" s="20"/>
      <c r="AZ16" s="20"/>
      <c r="BA16" s="164"/>
      <c r="BB16" s="164"/>
      <c r="BC16" s="164"/>
      <c r="BD16" s="167"/>
      <c r="BE16" s="164"/>
      <c r="BF16" s="168"/>
      <c r="BG16" s="168"/>
    </row>
    <row r="17" spans="2:59" ht="23.5">
      <c r="B17" s="105"/>
      <c r="C17" s="68"/>
      <c r="D17" s="22" t="s">
        <v>15</v>
      </c>
      <c r="E17" s="115">
        <f>'Datablad SOMMER- IKKE ENDRE NOE'!C46</f>
        <v>79.012678887870464</v>
      </c>
      <c r="F17" s="106"/>
      <c r="G17" s="113">
        <v>0.44</v>
      </c>
      <c r="H17" s="114">
        <v>0.06</v>
      </c>
      <c r="I17" s="113">
        <f>SUM(G17:H17)</f>
        <v>0.5</v>
      </c>
      <c r="J17" s="115">
        <f>AZ17</f>
        <v>71.829708079882238</v>
      </c>
      <c r="K17" s="17"/>
      <c r="L17" s="114">
        <v>0.09</v>
      </c>
      <c r="M17" s="113" t="s">
        <v>175</v>
      </c>
      <c r="N17" s="113">
        <f>SUM(L17:M17)</f>
        <v>0.09</v>
      </c>
      <c r="O17" s="115">
        <f>BB17*100/BB$11</f>
        <v>71.829708079882224</v>
      </c>
      <c r="P17" s="15"/>
      <c r="Q17" s="117">
        <v>95</v>
      </c>
      <c r="R17" s="115">
        <f>BG17</f>
        <v>129.75543788017669</v>
      </c>
      <c r="S17" s="17"/>
      <c r="T17" s="105"/>
      <c r="AW17" s="164">
        <f>'Datablad SOMMER- IKKE ENDRE NOE'!B46</f>
        <v>43101.416333333334</v>
      </c>
      <c r="AX17" s="165">
        <f>I17</f>
        <v>0.5</v>
      </c>
      <c r="AY17" s="164">
        <f>AW17-(AW17*I17)</f>
        <v>21550.708166666667</v>
      </c>
      <c r="AZ17" s="166">
        <f>AY17*100/AY$11</f>
        <v>71.829708079882238</v>
      </c>
      <c r="BA17" s="165">
        <f>I17+(100%-I17)*N17</f>
        <v>0.54500000000000004</v>
      </c>
      <c r="BB17" s="164">
        <f>AW17-(AW17*BA17)</f>
        <v>19611.144431666664</v>
      </c>
      <c r="BC17" s="166">
        <f>BB17*100/BB$11</f>
        <v>71.829708079882224</v>
      </c>
      <c r="BD17" s="167">
        <f>Q17</f>
        <v>95</v>
      </c>
      <c r="BE17" s="164">
        <f>BE$11*Q17/100</f>
        <v>43228.602083333331</v>
      </c>
      <c r="BF17" s="164">
        <f>BE17-BB17</f>
        <v>23617.457651666668</v>
      </c>
      <c r="BG17" s="168">
        <f>BF17*100/BF$11</f>
        <v>129.75543788017669</v>
      </c>
    </row>
    <row r="18" spans="2:59" ht="12" customHeight="1">
      <c r="B18" s="105"/>
      <c r="C18" s="68"/>
      <c r="D18" s="15"/>
      <c r="E18" s="17"/>
      <c r="F18" s="106"/>
      <c r="G18" s="116"/>
      <c r="H18" s="116"/>
      <c r="I18" s="116"/>
      <c r="J18" s="17"/>
      <c r="K18" s="17"/>
      <c r="L18" s="116"/>
      <c r="M18" s="116"/>
      <c r="N18" s="116"/>
      <c r="O18" s="17"/>
      <c r="P18" s="15"/>
      <c r="Q18" s="106"/>
      <c r="R18" s="17"/>
      <c r="S18" s="17"/>
      <c r="T18" s="105"/>
      <c r="AW18" s="164"/>
      <c r="AX18" s="164"/>
      <c r="AY18" s="20"/>
      <c r="AZ18" s="20"/>
      <c r="BA18" s="164"/>
      <c r="BB18" s="164"/>
      <c r="BC18" s="164"/>
      <c r="BD18" s="167"/>
      <c r="BE18" s="164"/>
      <c r="BF18" s="168"/>
      <c r="BG18" s="168"/>
    </row>
    <row r="19" spans="2:59" ht="23.5">
      <c r="B19" s="105"/>
      <c r="C19" s="68"/>
      <c r="D19" s="70" t="s">
        <v>140</v>
      </c>
      <c r="E19" s="115">
        <f>'Datablad SOMMER- IKKE ENDRE NOE'!C48</f>
        <v>156.95142071494041</v>
      </c>
      <c r="F19" s="106"/>
      <c r="G19" s="113">
        <v>0.64</v>
      </c>
      <c r="H19" s="156">
        <v>0.1</v>
      </c>
      <c r="I19" s="113">
        <f>G19+(1-G19)*H19</f>
        <v>0.67600000000000005</v>
      </c>
      <c r="J19" s="115">
        <f>AZ19</f>
        <v>92.458655112073984</v>
      </c>
      <c r="K19" s="17"/>
      <c r="L19" s="114">
        <v>6.5000000000000002E-2</v>
      </c>
      <c r="M19" s="113">
        <v>0.01</v>
      </c>
      <c r="N19" s="113">
        <f>SUM(L19:M19)</f>
        <v>7.4999999999999997E-2</v>
      </c>
      <c r="O19" s="115">
        <f>BB19*100/BB$11</f>
        <v>93.982698877657612</v>
      </c>
      <c r="P19" s="15"/>
      <c r="Q19" s="117">
        <v>95</v>
      </c>
      <c r="R19" s="115">
        <f>BG19</f>
        <v>96.525951683513583</v>
      </c>
      <c r="S19" s="17"/>
      <c r="T19" s="105"/>
      <c r="AW19" s="164">
        <f>'Datablad SOMMER- IKKE ENDRE NOE'!B48</f>
        <v>85617</v>
      </c>
      <c r="AX19" s="165">
        <f>I19</f>
        <v>0.67600000000000005</v>
      </c>
      <c r="AY19" s="164">
        <f>AW19-(AW19*I19)</f>
        <v>27739.907999999996</v>
      </c>
      <c r="AZ19" s="166">
        <f>AY19*100/AY$11</f>
        <v>92.458655112073984</v>
      </c>
      <c r="BA19" s="165">
        <f>I19+(100%-I19)*N19</f>
        <v>0.70030000000000003</v>
      </c>
      <c r="BB19" s="164">
        <f>AW19-(AW19*BA19)</f>
        <v>25659.414899999996</v>
      </c>
      <c r="BC19" s="166">
        <f>BB19*100/BB$11</f>
        <v>93.982698877657612</v>
      </c>
      <c r="BD19" s="167">
        <f>Q19</f>
        <v>95</v>
      </c>
      <c r="BE19" s="164">
        <f>BE$11*Q19/100</f>
        <v>43228.602083333331</v>
      </c>
      <c r="BF19" s="164">
        <f>BE19-BB19</f>
        <v>17569.187183333335</v>
      </c>
      <c r="BG19" s="168">
        <f>BF19*100/BF$11</f>
        <v>96.525951683513583</v>
      </c>
    </row>
    <row r="20" spans="2:59" ht="12" customHeight="1">
      <c r="B20" s="105"/>
      <c r="C20" s="68"/>
      <c r="D20" s="15"/>
      <c r="E20" s="17"/>
      <c r="F20" s="106"/>
      <c r="G20" s="116"/>
      <c r="H20" s="116"/>
      <c r="I20" s="116"/>
      <c r="J20" s="17"/>
      <c r="K20" s="17"/>
      <c r="L20" s="116"/>
      <c r="M20" s="116"/>
      <c r="N20" s="116"/>
      <c r="O20" s="17"/>
      <c r="P20" s="15"/>
      <c r="Q20" s="106"/>
      <c r="R20" s="17"/>
      <c r="S20" s="17"/>
      <c r="T20" s="105"/>
      <c r="AW20" s="164"/>
      <c r="AX20" s="164"/>
      <c r="AY20" s="20"/>
      <c r="AZ20" s="20"/>
      <c r="BA20" s="164"/>
      <c r="BB20" s="164"/>
      <c r="BC20" s="164"/>
      <c r="BD20" s="167"/>
      <c r="BE20" s="164"/>
      <c r="BF20" s="168"/>
      <c r="BG20" s="168"/>
    </row>
    <row r="21" spans="2:59" ht="23.5">
      <c r="B21" s="105"/>
      <c r="C21" s="68"/>
      <c r="D21" s="10" t="s">
        <v>9</v>
      </c>
      <c r="E21" s="115">
        <f>'Datablad SOMMER- IKKE ENDRE NOE'!C43</f>
        <v>94.903758020164986</v>
      </c>
      <c r="F21" s="106"/>
      <c r="G21" s="113">
        <v>0.42</v>
      </c>
      <c r="H21" s="114">
        <v>2.5000000000000001E-2</v>
      </c>
      <c r="I21" s="113">
        <f>SUM(G21:H21)</f>
        <v>0.44500000000000001</v>
      </c>
      <c r="J21" s="115">
        <f>AZ21</f>
        <v>95.766519456711947</v>
      </c>
      <c r="K21" s="17"/>
      <c r="L21" s="114">
        <v>0.1</v>
      </c>
      <c r="M21" s="113">
        <v>0.02</v>
      </c>
      <c r="N21" s="113">
        <f>SUM(L21:M21)</f>
        <v>0.12000000000000001</v>
      </c>
      <c r="O21" s="115">
        <f>BB21*100/BB$11</f>
        <v>92.609381452644499</v>
      </c>
      <c r="P21" s="15"/>
      <c r="Q21" s="117">
        <v>100</v>
      </c>
      <c r="R21" s="115">
        <f>BG21</f>
        <v>111.08592782103321</v>
      </c>
      <c r="S21" s="17"/>
      <c r="T21" s="105"/>
      <c r="AW21" s="164">
        <f>'Datablad SOMMER- IKKE ENDRE NOE'!B43</f>
        <v>51770</v>
      </c>
      <c r="AX21" s="165">
        <f>I21</f>
        <v>0.44500000000000001</v>
      </c>
      <c r="AY21" s="164">
        <f>AW21-(AW21*I21)</f>
        <v>28732.35</v>
      </c>
      <c r="AZ21" s="166">
        <f>AY21*100/AY$11</f>
        <v>95.766519456711947</v>
      </c>
      <c r="BA21" s="165">
        <f>I21+(100%-I21)*N21</f>
        <v>0.51160000000000005</v>
      </c>
      <c r="BB21" s="164">
        <f>AW21-(AW21*BA21)</f>
        <v>25284.467999999997</v>
      </c>
      <c r="BC21" s="166">
        <f>BB21*100/BB$11</f>
        <v>92.609381452644499</v>
      </c>
      <c r="BD21" s="167">
        <f>Q21</f>
        <v>100</v>
      </c>
      <c r="BE21" s="164">
        <f>BE$11*Q21/100</f>
        <v>45503.791666666657</v>
      </c>
      <c r="BF21" s="164">
        <f>BE21-BB21</f>
        <v>20219.32366666666</v>
      </c>
      <c r="BG21" s="168">
        <f>BF21*100/BF$11</f>
        <v>111.08592782103321</v>
      </c>
    </row>
    <row r="22" spans="2:59" ht="35.65" customHeight="1">
      <c r="B22" s="105"/>
      <c r="C22" s="68"/>
      <c r="D22" s="135"/>
      <c r="E22" s="17"/>
      <c r="F22" s="106"/>
      <c r="G22" s="116"/>
      <c r="H22" s="116"/>
      <c r="I22" s="116"/>
      <c r="J22" s="17"/>
      <c r="K22" s="17"/>
      <c r="L22" s="113"/>
      <c r="M22" s="113"/>
      <c r="N22" s="113"/>
      <c r="O22" s="115"/>
      <c r="P22" s="15"/>
      <c r="Q22" s="112"/>
      <c r="R22" s="115"/>
      <c r="S22" s="17"/>
      <c r="T22" s="105"/>
      <c r="AW22" s="164"/>
      <c r="AX22" s="164"/>
      <c r="AY22" s="20"/>
      <c r="AZ22" s="20"/>
      <c r="BA22" s="164"/>
      <c r="BB22" s="164"/>
      <c r="BC22" s="164"/>
      <c r="BD22" s="167"/>
      <c r="BE22" s="164"/>
      <c r="BF22" s="168"/>
      <c r="BG22" s="168"/>
    </row>
    <row r="23" spans="2:59" ht="23.5">
      <c r="B23" s="105"/>
      <c r="C23" s="68"/>
      <c r="D23" s="131" t="s">
        <v>154</v>
      </c>
      <c r="E23" s="115">
        <f>'Datablad SOMMER- IKKE ENDRE NOE'!C50</f>
        <v>73.864344637946843</v>
      </c>
      <c r="F23" s="106"/>
      <c r="G23" s="113">
        <v>0.36</v>
      </c>
      <c r="H23" s="156">
        <v>0.1</v>
      </c>
      <c r="I23" s="113">
        <f>G23+(1-G23)*H23</f>
        <v>0.42399999999999999</v>
      </c>
      <c r="J23" s="115">
        <f>AZ23</f>
        <v>77.356113657195223</v>
      </c>
      <c r="K23" s="17"/>
      <c r="L23" s="114">
        <v>0.08</v>
      </c>
      <c r="M23" s="113">
        <v>0.01</v>
      </c>
      <c r="N23" s="113">
        <f>SUM(L23:M23)</f>
        <v>0.09</v>
      </c>
      <c r="O23" s="115">
        <f>BB23*100/BB$11</f>
        <v>77.356113657195237</v>
      </c>
      <c r="P23" s="15"/>
      <c r="Q23" s="117">
        <v>85</v>
      </c>
      <c r="R23" s="115">
        <f>BG23</f>
        <v>96.465829514207144</v>
      </c>
      <c r="S23" s="17"/>
      <c r="T23" s="105"/>
      <c r="AW23" s="164">
        <f>'Datablad SOMMER- IKKE ENDRE NOE'!B50</f>
        <v>40293</v>
      </c>
      <c r="AX23" s="165">
        <f>I23</f>
        <v>0.42399999999999999</v>
      </c>
      <c r="AY23" s="164">
        <f>AW23-(AW23*I23)</f>
        <v>23208.768</v>
      </c>
      <c r="AZ23" s="166">
        <f>AY23*100/AY$11</f>
        <v>77.356113657195223</v>
      </c>
      <c r="BA23" s="165">
        <f>I23+(100%-I23)*N23</f>
        <v>0.47583999999999999</v>
      </c>
      <c r="BB23" s="164">
        <f>AW23-(AW23*BA23)</f>
        <v>21119.978880000002</v>
      </c>
      <c r="BC23" s="166">
        <f>BB23*100/BB$11</f>
        <v>77.356113657195237</v>
      </c>
      <c r="BD23" s="167">
        <f>Q23</f>
        <v>85</v>
      </c>
      <c r="BE23" s="164">
        <f>BE$11*Q23/100</f>
        <v>38678.222916666666</v>
      </c>
      <c r="BF23" s="164">
        <f>BE23-BB23</f>
        <v>17558.244036666663</v>
      </c>
      <c r="BG23" s="168">
        <f>BF23*100/BF$11</f>
        <v>96.465829514207144</v>
      </c>
    </row>
    <row r="24" spans="2:59" ht="10.5" customHeight="1">
      <c r="B24" s="105"/>
      <c r="C24" s="68"/>
      <c r="D24" s="17"/>
      <c r="E24" s="17"/>
      <c r="F24" s="17"/>
      <c r="G24" s="116"/>
      <c r="H24" s="116"/>
      <c r="I24" s="116"/>
      <c r="J24" s="17"/>
      <c r="K24" s="17"/>
      <c r="L24" s="113"/>
      <c r="M24" s="113"/>
      <c r="N24" s="113"/>
      <c r="O24" s="115"/>
      <c r="P24" s="15"/>
      <c r="Q24" s="112"/>
      <c r="R24" s="115"/>
      <c r="S24" s="17"/>
      <c r="T24" s="105"/>
      <c r="AW24" s="164"/>
      <c r="AX24" s="164"/>
      <c r="AY24" s="20"/>
      <c r="AZ24" s="20"/>
      <c r="BA24" s="164"/>
      <c r="BB24" s="164"/>
      <c r="BC24" s="164"/>
      <c r="BD24" s="167"/>
      <c r="BE24" s="164"/>
      <c r="BF24" s="168"/>
      <c r="BG24" s="168"/>
    </row>
    <row r="25" spans="2:59" ht="23.5">
      <c r="B25" s="105"/>
      <c r="C25" s="68"/>
      <c r="D25" s="14" t="s">
        <v>11</v>
      </c>
      <c r="E25" s="115">
        <f>'Datablad SOMMER- IKKE ENDRE NOE'!C45</f>
        <v>138.70760769935839</v>
      </c>
      <c r="F25" s="106"/>
      <c r="G25" s="113">
        <v>0.64</v>
      </c>
      <c r="H25" s="156">
        <v>0.1</v>
      </c>
      <c r="I25" s="113">
        <f>G25+(1-G25)*H25</f>
        <v>0.67600000000000005</v>
      </c>
      <c r="J25" s="115">
        <f>AZ25</f>
        <v>81.71139071744021</v>
      </c>
      <c r="K25" s="17"/>
      <c r="L25" s="114">
        <v>6.5000000000000002E-2</v>
      </c>
      <c r="M25" s="113">
        <v>0.01</v>
      </c>
      <c r="N25" s="113">
        <f>SUM(L25:M25)</f>
        <v>7.4999999999999997E-2</v>
      </c>
      <c r="O25" s="115">
        <f>BB25*100/BB$11</f>
        <v>83.058281773222177</v>
      </c>
      <c r="P25" s="15"/>
      <c r="Q25" s="117">
        <v>85</v>
      </c>
      <c r="R25" s="115">
        <f>BG25</f>
        <v>87.912577340166735</v>
      </c>
      <c r="S25" s="17"/>
      <c r="T25" s="105"/>
      <c r="AW25" s="164">
        <f>'Datablad SOMMER- IKKE ENDRE NOE'!B45</f>
        <v>75665</v>
      </c>
      <c r="AX25" s="165">
        <f>I25</f>
        <v>0.67600000000000005</v>
      </c>
      <c r="AY25" s="164">
        <f>AW25-(AW25*I25)</f>
        <v>24515.46</v>
      </c>
      <c r="AZ25" s="166">
        <f>AY25*100/AY$11</f>
        <v>81.71139071744021</v>
      </c>
      <c r="BA25" s="165">
        <f>I25+(100%-I25)*N25</f>
        <v>0.70030000000000003</v>
      </c>
      <c r="BB25" s="164">
        <f>AW25-(AW25*BA25)</f>
        <v>22676.800499999998</v>
      </c>
      <c r="BC25" s="166">
        <f>BB25*100/BB$11</f>
        <v>83.058281773222177</v>
      </c>
      <c r="BD25" s="167">
        <f>Q25</f>
        <v>85</v>
      </c>
      <c r="BE25" s="164">
        <f>BE$11*Q25/100</f>
        <v>38678.222916666666</v>
      </c>
      <c r="BF25" s="164">
        <f>BE25-BB25</f>
        <v>16001.422416666668</v>
      </c>
      <c r="BG25" s="168">
        <f>BF25*100/BF$11</f>
        <v>87.912577340166735</v>
      </c>
    </row>
    <row r="26" spans="2:59" ht="12.75" customHeight="1">
      <c r="B26" s="105"/>
      <c r="C26" s="68"/>
      <c r="D26" s="17"/>
      <c r="E26" s="17"/>
      <c r="F26" s="17"/>
      <c r="G26" s="116"/>
      <c r="H26" s="116"/>
      <c r="I26" s="116"/>
      <c r="J26" s="17"/>
      <c r="K26" s="17"/>
      <c r="L26" s="116"/>
      <c r="M26" s="116"/>
      <c r="N26" s="116"/>
      <c r="O26" s="17"/>
      <c r="P26" s="17"/>
      <c r="Q26" s="17"/>
      <c r="R26" s="17"/>
      <c r="S26" s="17"/>
      <c r="T26" s="105"/>
      <c r="AW26" s="164"/>
      <c r="AX26" s="164"/>
      <c r="AY26" s="20"/>
      <c r="AZ26" s="20"/>
      <c r="BA26" s="164"/>
      <c r="BB26" s="164"/>
      <c r="BC26" s="164"/>
      <c r="BD26" s="167"/>
      <c r="BE26" s="164"/>
      <c r="BF26" s="168"/>
      <c r="BG26" s="168"/>
    </row>
    <row r="27" spans="2:59" ht="23.5">
      <c r="B27" s="105"/>
      <c r="C27" s="68"/>
      <c r="D27" s="63" t="s">
        <v>153</v>
      </c>
      <c r="E27" s="115">
        <f>'Datablad SOMMER- IKKE ENDRE NOE'!C49</f>
        <v>87.605866177818513</v>
      </c>
      <c r="F27" s="99"/>
      <c r="G27" s="113">
        <v>0.54300000000000004</v>
      </c>
      <c r="H27" s="114">
        <v>3.6999999999999998E-2</v>
      </c>
      <c r="I27" s="113">
        <f>SUM(G27:H27)</f>
        <v>0.58000000000000007</v>
      </c>
      <c r="J27" s="115">
        <f>AZ27</f>
        <v>66.899025081243224</v>
      </c>
      <c r="K27" s="68"/>
      <c r="L27" s="114">
        <v>0.1</v>
      </c>
      <c r="M27" s="113" t="s">
        <v>175</v>
      </c>
      <c r="N27" s="113">
        <f>SUM(L27:M27)</f>
        <v>0.1</v>
      </c>
      <c r="O27" s="115">
        <f>BB27*100/BB$11</f>
        <v>66.163870959471311</v>
      </c>
      <c r="P27" s="68"/>
      <c r="Q27" s="117">
        <v>85</v>
      </c>
      <c r="R27" s="115">
        <f>BG27</f>
        <v>113.25419356079306</v>
      </c>
      <c r="S27" s="17"/>
      <c r="T27" s="105"/>
      <c r="AW27" s="164">
        <f>'Datablad SOMMER- IKKE ENDRE NOE'!B49</f>
        <v>47789</v>
      </c>
      <c r="AX27" s="165">
        <f>I27</f>
        <v>0.58000000000000007</v>
      </c>
      <c r="AY27" s="164">
        <f>AW27-(AW27*I27)</f>
        <v>20071.379999999997</v>
      </c>
      <c r="AZ27" s="166">
        <f>AY27*100/AY$11</f>
        <v>66.899025081243224</v>
      </c>
      <c r="BA27" s="165">
        <f>I27+(100%-I27)*N27</f>
        <v>0.62200000000000011</v>
      </c>
      <c r="BB27" s="164">
        <f>AW27-(AW27*BA27)</f>
        <v>18064.241999999995</v>
      </c>
      <c r="BC27" s="166">
        <f>BB27*100/BB$11</f>
        <v>66.163870959471311</v>
      </c>
      <c r="BD27" s="167">
        <f>Q27</f>
        <v>85</v>
      </c>
      <c r="BE27" s="164">
        <f>BE$11*Q27/100</f>
        <v>38678.222916666666</v>
      </c>
      <c r="BF27" s="164">
        <f>BE27-BB27</f>
        <v>20613.980916666671</v>
      </c>
      <c r="BG27" s="168">
        <f>BF27*100/BF$11</f>
        <v>113.25419356079306</v>
      </c>
    </row>
    <row r="28" spans="2:59" ht="8.15" customHeight="1">
      <c r="B28" s="105"/>
      <c r="C28" s="68"/>
      <c r="D28" s="15"/>
      <c r="E28" s="17"/>
      <c r="F28" s="106"/>
      <c r="G28" s="116"/>
      <c r="H28" s="116"/>
      <c r="I28" s="116"/>
      <c r="J28" s="17"/>
      <c r="K28" s="17"/>
      <c r="L28" s="116"/>
      <c r="M28" s="116"/>
      <c r="N28" s="116"/>
      <c r="O28" s="17"/>
      <c r="P28" s="15"/>
      <c r="Q28" s="106"/>
      <c r="R28" s="17"/>
      <c r="S28" s="17"/>
      <c r="T28" s="105"/>
      <c r="AX28" s="160"/>
      <c r="AY28" s="8"/>
      <c r="AZ28" s="8"/>
      <c r="BA28" s="160"/>
      <c r="BB28" s="159"/>
      <c r="BC28" s="160"/>
      <c r="BD28" s="160"/>
      <c r="BE28" s="161"/>
      <c r="BF28" s="159"/>
      <c r="BG28" s="159"/>
    </row>
    <row r="29" spans="2:59" ht="8.15" customHeight="1"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</row>
    <row r="30" spans="2:59" ht="23.5">
      <c r="B30" s="68"/>
      <c r="C30" s="68"/>
      <c r="D30" s="68"/>
      <c r="E30" s="106"/>
      <c r="F30" s="106"/>
      <c r="G30" s="106"/>
      <c r="H30" s="106"/>
      <c r="I30" s="106"/>
      <c r="J30" s="15"/>
      <c r="K30" s="15"/>
      <c r="L30" s="15"/>
      <c r="M30" s="15"/>
      <c r="N30" s="15"/>
      <c r="O30" s="15"/>
      <c r="P30" s="15"/>
      <c r="Q30" s="15"/>
      <c r="R30" s="15"/>
      <c r="S30" s="68"/>
      <c r="T30" s="68"/>
    </row>
    <row r="31" spans="2:59" ht="23.5">
      <c r="B31" s="68"/>
      <c r="C31" s="68"/>
      <c r="D31" s="68"/>
      <c r="E31" s="99"/>
      <c r="F31" s="99"/>
      <c r="G31" s="99"/>
      <c r="H31" s="16" t="s">
        <v>93</v>
      </c>
      <c r="I31" s="99"/>
      <c r="J31" s="68"/>
      <c r="K31" s="68"/>
      <c r="L31" s="59" t="s">
        <v>239</v>
      </c>
      <c r="M31" s="59"/>
      <c r="N31" s="61"/>
      <c r="O31" s="68"/>
      <c r="P31" s="68"/>
      <c r="Q31" s="68"/>
      <c r="R31" s="68"/>
      <c r="S31" s="68"/>
      <c r="T31" s="68"/>
    </row>
    <row r="32" spans="2:59" ht="23.5">
      <c r="B32" s="68"/>
      <c r="C32" s="68"/>
      <c r="E32" s="99"/>
      <c r="F32" s="99"/>
      <c r="G32" s="99"/>
      <c r="H32" s="16" t="s">
        <v>104</v>
      </c>
      <c r="I32" s="99"/>
      <c r="J32" s="68"/>
      <c r="K32" s="68"/>
      <c r="L32" s="56" t="s">
        <v>105</v>
      </c>
      <c r="M32" s="56"/>
      <c r="N32" s="56"/>
      <c r="O32" s="68"/>
      <c r="P32" s="68"/>
      <c r="Q32" s="68"/>
      <c r="R32" s="68"/>
      <c r="S32" s="68"/>
      <c r="T32" s="68"/>
    </row>
    <row r="33" spans="4:59" ht="23.5">
      <c r="H33" s="17"/>
      <c r="L33" s="67"/>
      <c r="M33" s="67"/>
      <c r="N33" s="67"/>
    </row>
    <row r="34" spans="4:59">
      <c r="D34" s="193"/>
    </row>
    <row r="35" spans="4:59" ht="23.5">
      <c r="D35" s="193"/>
      <c r="BB35" s="161"/>
      <c r="BC35" s="161"/>
      <c r="BD35" s="161"/>
      <c r="BE35" s="161"/>
      <c r="BF35" s="159"/>
      <c r="BG35" s="159">
        <f>BF35-(BF35*N27)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opLeftCell="A16" zoomScale="70" zoomScaleNormal="70" workbookViewId="0">
      <selection activeCell="F42" sqref="F42"/>
    </sheetView>
  </sheetViews>
  <sheetFormatPr baseColWidth="10" defaultRowHeight="14.5"/>
  <cols>
    <col min="1" max="1" width="11.81640625" customWidth="1"/>
    <col min="2" max="2" width="8.81640625" customWidth="1"/>
    <col min="3" max="3" width="17.08984375" customWidth="1"/>
    <col min="4" max="4" width="11.81640625" customWidth="1"/>
    <col min="5" max="5" width="2.36328125" customWidth="1"/>
    <col min="6" max="6" width="16.6328125" customWidth="1"/>
    <col min="7" max="7" width="26.54296875" customWidth="1"/>
    <col min="8" max="8" width="19.81640625" customWidth="1"/>
    <col min="9" max="9" width="26.08984375" customWidth="1"/>
    <col min="10" max="10" width="2.6328125" customWidth="1"/>
    <col min="11" max="11" width="14" customWidth="1"/>
    <col min="13" max="13" width="11.81640625" customWidth="1"/>
    <col min="14" max="14" width="14.36328125" customWidth="1"/>
    <col min="15" max="15" width="2.6328125" customWidth="1"/>
    <col min="16" max="16" width="16" customWidth="1"/>
    <col min="18" max="18" width="23.08984375" customWidth="1"/>
    <col min="19" max="19" width="13.6328125" customWidth="1"/>
    <col min="22" max="22" width="14" customWidth="1"/>
    <col min="24" max="24" width="2.36328125" customWidth="1"/>
    <col min="27" max="27" width="11.6328125" customWidth="1"/>
  </cols>
  <sheetData>
    <row r="1" spans="1:19" ht="33.5">
      <c r="A1" s="41" t="s">
        <v>241</v>
      </c>
    </row>
    <row r="3" spans="1:19">
      <c r="P3" s="68"/>
      <c r="Q3" s="69"/>
    </row>
    <row r="4" spans="1:19" ht="15" thickBot="1"/>
    <row r="5" spans="1:19" ht="24" thickBot="1">
      <c r="A5" s="35" t="s">
        <v>88</v>
      </c>
      <c r="B5" s="43"/>
      <c r="C5" s="43"/>
      <c r="D5" s="36"/>
      <c r="F5" s="37" t="s">
        <v>89</v>
      </c>
      <c r="G5" s="44"/>
      <c r="H5" s="44"/>
      <c r="I5" s="38"/>
      <c r="K5" s="31" t="s">
        <v>90</v>
      </c>
      <c r="L5" s="31"/>
      <c r="M5" s="31"/>
      <c r="N5" s="31"/>
      <c r="P5" s="32" t="s">
        <v>91</v>
      </c>
      <c r="Q5" s="32"/>
      <c r="R5" s="32"/>
      <c r="S5" s="32"/>
    </row>
    <row r="7" spans="1:19">
      <c r="A7" s="5" t="s">
        <v>83</v>
      </c>
      <c r="B7" s="20" t="s">
        <v>4</v>
      </c>
      <c r="C7" s="20" t="s">
        <v>84</v>
      </c>
      <c r="D7" s="20" t="s">
        <v>85</v>
      </c>
      <c r="F7" s="5" t="s">
        <v>83</v>
      </c>
      <c r="G7" s="20" t="s">
        <v>4</v>
      </c>
      <c r="H7" s="20" t="s">
        <v>84</v>
      </c>
      <c r="I7" s="20" t="s">
        <v>85</v>
      </c>
      <c r="K7" s="5" t="s">
        <v>83</v>
      </c>
      <c r="L7" s="20" t="s">
        <v>4</v>
      </c>
      <c r="M7" s="20" t="s">
        <v>84</v>
      </c>
      <c r="N7" s="20" t="s">
        <v>85</v>
      </c>
      <c r="P7" s="5" t="s">
        <v>83</v>
      </c>
      <c r="Q7" s="20" t="s">
        <v>4</v>
      </c>
      <c r="R7" s="20" t="s">
        <v>84</v>
      </c>
      <c r="S7" s="20" t="s">
        <v>85</v>
      </c>
    </row>
    <row r="8" spans="1:19">
      <c r="A8" s="5"/>
      <c r="B8" s="5"/>
      <c r="C8" s="5"/>
      <c r="D8" s="5"/>
      <c r="F8" s="5"/>
      <c r="G8" s="20" t="s">
        <v>292</v>
      </c>
      <c r="H8" s="20"/>
      <c r="I8" s="20"/>
      <c r="K8" s="5"/>
      <c r="L8" s="20"/>
      <c r="M8" s="20"/>
      <c r="N8" s="20"/>
      <c r="P8" s="5"/>
      <c r="Q8" s="20"/>
      <c r="R8" s="20"/>
      <c r="S8" s="20"/>
    </row>
    <row r="9" spans="1:19">
      <c r="A9" s="5" t="s">
        <v>288</v>
      </c>
      <c r="B9" s="34">
        <v>0.4</v>
      </c>
      <c r="C9" s="47">
        <v>0.03</v>
      </c>
      <c r="D9" s="34">
        <f>SUM(B9:C9)</f>
        <v>0.43000000000000005</v>
      </c>
      <c r="F9" s="5" t="s">
        <v>256</v>
      </c>
      <c r="G9" s="5" t="s">
        <v>270</v>
      </c>
      <c r="H9" s="34">
        <v>0.01</v>
      </c>
      <c r="I9" s="143">
        <f>42%+H9</f>
        <v>0.43</v>
      </c>
      <c r="K9" s="5" t="s">
        <v>86</v>
      </c>
      <c r="L9" s="34">
        <v>0.373</v>
      </c>
      <c r="M9" s="34">
        <v>4.4999999999999998E-2</v>
      </c>
      <c r="N9" s="34">
        <v>0.41799999999999998</v>
      </c>
      <c r="P9" s="46" t="s">
        <v>308</v>
      </c>
      <c r="Q9" s="33">
        <v>0.44</v>
      </c>
      <c r="R9" s="47">
        <v>0.06</v>
      </c>
      <c r="S9" s="47">
        <f>SUM(Q9:R9)</f>
        <v>0.5</v>
      </c>
    </row>
    <row r="10" spans="1:19">
      <c r="A10" s="5" t="s">
        <v>289</v>
      </c>
      <c r="B10" s="34">
        <v>0.4</v>
      </c>
      <c r="C10" s="47">
        <v>0.05</v>
      </c>
      <c r="D10" s="34">
        <f>SUM(B10:C10)</f>
        <v>0.45</v>
      </c>
      <c r="F10" s="5" t="s">
        <v>257</v>
      </c>
      <c r="G10" s="5" t="s">
        <v>271</v>
      </c>
      <c r="H10" s="34">
        <v>1.4999999999999999E-2</v>
      </c>
      <c r="I10" s="143">
        <f t="shared" ref="I10:I12" si="0">42%+H10</f>
        <v>0.435</v>
      </c>
      <c r="K10" s="5" t="s">
        <v>92</v>
      </c>
      <c r="L10" s="34">
        <v>0.373</v>
      </c>
      <c r="M10" s="34">
        <v>0.06</v>
      </c>
      <c r="N10" s="34">
        <v>0.433</v>
      </c>
      <c r="P10" s="46"/>
      <c r="Q10" s="33"/>
      <c r="R10" s="47"/>
      <c r="S10" s="47"/>
    </row>
    <row r="11" spans="1:19">
      <c r="A11" s="5" t="s">
        <v>290</v>
      </c>
      <c r="B11" s="34">
        <v>0.4</v>
      </c>
      <c r="C11" s="47">
        <v>7.0000000000000007E-2</v>
      </c>
      <c r="D11" s="34">
        <f>SUM(B11:C11)</f>
        <v>0.47000000000000003</v>
      </c>
      <c r="F11" s="5" t="s">
        <v>258</v>
      </c>
      <c r="G11" s="5" t="s">
        <v>272</v>
      </c>
      <c r="H11" s="34">
        <v>2.5000000000000001E-2</v>
      </c>
      <c r="I11" s="143">
        <f t="shared" si="0"/>
        <v>0.44500000000000001</v>
      </c>
      <c r="K11" s="5" t="s">
        <v>93</v>
      </c>
      <c r="L11" s="34">
        <v>0.373</v>
      </c>
      <c r="M11" s="34">
        <v>7.4999999999999997E-2</v>
      </c>
      <c r="N11" s="34">
        <v>0.44800000000000001</v>
      </c>
      <c r="P11" s="46"/>
      <c r="Q11" s="33"/>
      <c r="R11" s="47"/>
      <c r="S11" s="47"/>
    </row>
    <row r="12" spans="1:19">
      <c r="A12" s="5"/>
      <c r="B12" s="34"/>
      <c r="C12" s="47"/>
      <c r="D12" s="34"/>
      <c r="F12" s="5" t="s">
        <v>87</v>
      </c>
      <c r="G12" s="5" t="s">
        <v>273</v>
      </c>
      <c r="H12" s="34">
        <v>3.5000000000000003E-2</v>
      </c>
      <c r="I12" s="143">
        <f t="shared" si="0"/>
        <v>0.45499999999999996</v>
      </c>
      <c r="K12" s="5"/>
      <c r="L12" s="34"/>
      <c r="M12" s="34"/>
      <c r="N12" s="34"/>
      <c r="P12" s="46"/>
      <c r="Q12" s="33"/>
      <c r="R12" s="47"/>
      <c r="S12" s="47"/>
    </row>
    <row r="13" spans="1:19">
      <c r="A13" s="5"/>
      <c r="B13" s="34"/>
      <c r="C13" s="47"/>
      <c r="D13" s="34"/>
      <c r="K13" s="5"/>
      <c r="L13" s="33"/>
      <c r="M13" s="34"/>
      <c r="N13" s="34"/>
      <c r="P13" s="33"/>
      <c r="Q13" s="33"/>
      <c r="R13" s="33"/>
      <c r="S13" s="34"/>
    </row>
    <row r="14" spans="1:19">
      <c r="A14" s="5"/>
      <c r="B14" s="57"/>
      <c r="C14" s="45"/>
      <c r="D14" s="58"/>
      <c r="G14" s="8"/>
      <c r="H14" s="8"/>
      <c r="I14" s="8"/>
      <c r="P14" s="119"/>
      <c r="Q14" s="120"/>
      <c r="R14" s="120"/>
      <c r="S14" s="5"/>
    </row>
    <row r="15" spans="1:19" ht="15" thickBot="1">
      <c r="G15" s="8"/>
      <c r="H15" s="8"/>
      <c r="I15" s="8"/>
    </row>
    <row r="16" spans="1:19" ht="16" thickBot="1">
      <c r="A16" s="48" t="s">
        <v>94</v>
      </c>
      <c r="B16" s="49"/>
      <c r="C16" s="49"/>
      <c r="D16" s="73">
        <v>0.47</v>
      </c>
      <c r="E16" s="66"/>
      <c r="F16" s="71" t="s">
        <v>95</v>
      </c>
      <c r="G16" s="50"/>
      <c r="H16" s="50"/>
      <c r="I16" s="72">
        <v>0.45500000000000002</v>
      </c>
      <c r="J16" s="66"/>
      <c r="K16" s="51" t="s">
        <v>96</v>
      </c>
      <c r="L16" s="51"/>
      <c r="M16" s="51"/>
      <c r="N16" s="150">
        <v>0.44800000000000001</v>
      </c>
      <c r="O16" s="66"/>
      <c r="P16" s="52" t="s">
        <v>121</v>
      </c>
      <c r="Q16" s="52"/>
      <c r="R16" s="52"/>
      <c r="S16" s="127">
        <v>0.5</v>
      </c>
    </row>
    <row r="17" spans="1:19" ht="15" thickBot="1">
      <c r="N17" s="8"/>
    </row>
    <row r="18" spans="1:19" ht="16" thickBot="1">
      <c r="A18" s="125" t="s">
        <v>291</v>
      </c>
      <c r="B18" s="123"/>
      <c r="C18" s="123"/>
      <c r="D18" s="124"/>
      <c r="F18" s="71" t="s">
        <v>122</v>
      </c>
      <c r="G18" s="71"/>
      <c r="H18" s="71"/>
      <c r="I18" s="180">
        <v>0.42</v>
      </c>
      <c r="K18" s="51" t="s">
        <v>122</v>
      </c>
      <c r="L18" s="51"/>
      <c r="M18" s="51"/>
      <c r="N18" s="98"/>
      <c r="P18" s="52" t="s">
        <v>122</v>
      </c>
      <c r="Q18" s="51"/>
      <c r="R18" s="51"/>
      <c r="S18" s="98">
        <v>0.44</v>
      </c>
    </row>
    <row r="19" spans="1:19">
      <c r="D19" s="45"/>
      <c r="K19" s="5"/>
      <c r="L19" s="5"/>
      <c r="M19" s="5"/>
      <c r="N19" s="20"/>
      <c r="S19" s="57"/>
    </row>
    <row r="20" spans="1:19">
      <c r="D20" s="45"/>
      <c r="G20" s="68"/>
      <c r="H20" s="68"/>
      <c r="I20" s="68"/>
      <c r="K20" s="5" t="s">
        <v>148</v>
      </c>
      <c r="L20" s="5"/>
      <c r="M20" s="5"/>
      <c r="N20" s="47">
        <v>0.40300000000000002</v>
      </c>
      <c r="S20" s="191"/>
    </row>
    <row r="21" spans="1:19">
      <c r="D21" s="45"/>
      <c r="K21" s="5" t="s">
        <v>128</v>
      </c>
      <c r="L21" s="5"/>
      <c r="M21" s="5"/>
      <c r="N21" s="47">
        <v>0.41799999999999998</v>
      </c>
      <c r="S21" s="8"/>
    </row>
    <row r="22" spans="1:19">
      <c r="D22" s="45"/>
      <c r="F22" s="68"/>
      <c r="I22" s="57"/>
      <c r="K22" s="5" t="s">
        <v>129</v>
      </c>
      <c r="L22" s="5"/>
      <c r="M22" s="5"/>
      <c r="N22" s="47">
        <v>0.433</v>
      </c>
    </row>
    <row r="25" spans="1:19" ht="15" thickBot="1"/>
    <row r="26" spans="1:19" ht="24" thickBot="1">
      <c r="A26" s="39" t="s">
        <v>267</v>
      </c>
      <c r="B26" s="42"/>
      <c r="C26" s="42"/>
      <c r="D26" s="40"/>
      <c r="F26" s="87" t="s">
        <v>137</v>
      </c>
      <c r="G26" s="42"/>
      <c r="H26" s="42"/>
      <c r="I26" s="40"/>
      <c r="K26" s="88" t="s">
        <v>157</v>
      </c>
      <c r="L26" s="89"/>
      <c r="M26" s="89"/>
      <c r="N26" s="90"/>
      <c r="P26" s="139" t="s">
        <v>163</v>
      </c>
      <c r="Q26" s="140"/>
      <c r="R26" s="140"/>
      <c r="S26" s="141"/>
    </row>
    <row r="28" spans="1:19">
      <c r="A28" s="5" t="s">
        <v>83</v>
      </c>
      <c r="B28" s="20" t="s">
        <v>4</v>
      </c>
      <c r="C28" s="20" t="s">
        <v>84</v>
      </c>
      <c r="D28" s="20" t="s">
        <v>85</v>
      </c>
      <c r="F28" s="5" t="s">
        <v>83</v>
      </c>
      <c r="G28" s="20" t="s">
        <v>4</v>
      </c>
      <c r="H28" s="20" t="s">
        <v>84</v>
      </c>
      <c r="I28" s="20" t="s">
        <v>85</v>
      </c>
      <c r="K28" s="5" t="s">
        <v>83</v>
      </c>
      <c r="L28" s="20" t="s">
        <v>4</v>
      </c>
      <c r="M28" s="20" t="s">
        <v>84</v>
      </c>
      <c r="N28" s="20" t="s">
        <v>85</v>
      </c>
      <c r="P28" s="5" t="s">
        <v>83</v>
      </c>
      <c r="Q28" s="20" t="s">
        <v>4</v>
      </c>
      <c r="R28" s="20" t="s">
        <v>84</v>
      </c>
      <c r="S28" s="20" t="s">
        <v>85</v>
      </c>
    </row>
    <row r="29" spans="1:19">
      <c r="A29" s="155" t="s">
        <v>173</v>
      </c>
      <c r="B29" s="173">
        <v>0.64</v>
      </c>
      <c r="C29" s="157">
        <v>0.05</v>
      </c>
      <c r="D29" s="34">
        <f t="shared" ref="D29:D31" si="1">B29+(1-B29)*C29</f>
        <v>0.65800000000000003</v>
      </c>
      <c r="F29" s="5"/>
      <c r="G29" s="20"/>
      <c r="H29" s="20"/>
      <c r="I29" s="20"/>
      <c r="K29" s="5"/>
      <c r="L29" s="33"/>
      <c r="M29" s="20"/>
      <c r="N29" s="20"/>
      <c r="P29" s="5"/>
      <c r="Q29" s="20"/>
      <c r="R29" s="20"/>
      <c r="S29" s="20"/>
    </row>
    <row r="30" spans="1:19">
      <c r="A30" s="155" t="s">
        <v>174</v>
      </c>
      <c r="B30" s="173">
        <v>0.64</v>
      </c>
      <c r="C30" s="158">
        <v>7.4999999999999997E-2</v>
      </c>
      <c r="D30" s="34">
        <f t="shared" si="1"/>
        <v>0.66700000000000004</v>
      </c>
      <c r="F30" s="5" t="s">
        <v>269</v>
      </c>
      <c r="G30" s="33">
        <v>0.38</v>
      </c>
      <c r="H30" s="33">
        <v>0.04</v>
      </c>
      <c r="I30" s="34">
        <f>SUM(G30:H30)</f>
        <v>0.42</v>
      </c>
      <c r="K30" s="5" t="s">
        <v>92</v>
      </c>
      <c r="L30" s="34">
        <v>0.54300000000000004</v>
      </c>
      <c r="M30" s="34">
        <v>2.1999999999999999E-2</v>
      </c>
      <c r="N30" s="34">
        <f>SUM(L30:M30)</f>
        <v>0.56500000000000006</v>
      </c>
      <c r="P30" s="5" t="s">
        <v>117</v>
      </c>
      <c r="Q30" s="33">
        <v>0.36</v>
      </c>
      <c r="R30" s="95">
        <v>0.05</v>
      </c>
      <c r="S30" s="34">
        <f t="shared" ref="S30:S32" si="2">Q30+(1-Q30)*R30</f>
        <v>0.39200000000000002</v>
      </c>
    </row>
    <row r="31" spans="1:19">
      <c r="A31" s="155" t="s">
        <v>266</v>
      </c>
      <c r="B31" s="173">
        <v>0.64</v>
      </c>
      <c r="C31" s="157">
        <v>0.1</v>
      </c>
      <c r="D31" s="34">
        <f t="shared" si="1"/>
        <v>0.67600000000000005</v>
      </c>
      <c r="F31" s="5"/>
      <c r="G31" s="33"/>
      <c r="H31" s="33"/>
      <c r="I31" s="34"/>
      <c r="K31" s="5" t="s">
        <v>93</v>
      </c>
      <c r="L31" s="34">
        <v>0.54300000000000004</v>
      </c>
      <c r="M31" s="34">
        <v>3.6999999999999998E-2</v>
      </c>
      <c r="N31" s="34">
        <f t="shared" ref="N31:N32" si="3">SUM(L31:M31)</f>
        <v>0.58000000000000007</v>
      </c>
      <c r="P31" s="5" t="s">
        <v>164</v>
      </c>
      <c r="Q31" s="33">
        <v>0.36</v>
      </c>
      <c r="R31" s="142">
        <v>7.4999999999999997E-2</v>
      </c>
      <c r="S31" s="34">
        <f t="shared" si="2"/>
        <v>0.40799999999999997</v>
      </c>
    </row>
    <row r="32" spans="1:19">
      <c r="A32" s="155"/>
      <c r="B32" s="173"/>
      <c r="C32" s="173"/>
      <c r="D32" s="34"/>
      <c r="F32" s="5" t="s">
        <v>309</v>
      </c>
      <c r="G32" s="33"/>
      <c r="H32" s="33"/>
      <c r="I32" s="34"/>
      <c r="K32" s="5" t="s">
        <v>87</v>
      </c>
      <c r="L32" s="34">
        <v>0.54300000000000004</v>
      </c>
      <c r="M32" s="34">
        <v>4.7E-2</v>
      </c>
      <c r="N32" s="34">
        <f t="shared" si="3"/>
        <v>0.59000000000000008</v>
      </c>
      <c r="P32" s="5" t="s">
        <v>92</v>
      </c>
      <c r="Q32" s="33">
        <v>0.36</v>
      </c>
      <c r="R32" s="95">
        <v>0.1</v>
      </c>
      <c r="S32" s="34">
        <f t="shared" si="2"/>
        <v>0.42399999999999999</v>
      </c>
    </row>
    <row r="33" spans="1:19" ht="15" thickBot="1">
      <c r="A33" s="155"/>
      <c r="B33" s="173"/>
      <c r="C33" s="173"/>
      <c r="D33" s="34"/>
      <c r="F33" s="5" t="s">
        <v>268</v>
      </c>
      <c r="G33" s="33"/>
      <c r="H33" s="33"/>
      <c r="I33" s="34">
        <v>0.01</v>
      </c>
      <c r="K33" s="5"/>
      <c r="L33" s="33"/>
      <c r="M33" s="20"/>
      <c r="N33" s="33"/>
    </row>
    <row r="34" spans="1:19" ht="16" thickBot="1">
      <c r="A34" s="155"/>
      <c r="B34" s="173"/>
      <c r="C34" s="173"/>
      <c r="D34" s="34"/>
      <c r="F34" s="5"/>
      <c r="G34" s="33"/>
      <c r="H34" s="33"/>
      <c r="I34" s="34"/>
      <c r="K34" s="5" t="s">
        <v>182</v>
      </c>
      <c r="L34" s="20"/>
      <c r="M34" s="20"/>
      <c r="N34" s="33"/>
      <c r="P34" s="53" t="s">
        <v>166</v>
      </c>
      <c r="Q34" s="54"/>
      <c r="R34" s="54"/>
      <c r="S34" s="126">
        <v>0.42399999999999999</v>
      </c>
    </row>
    <row r="35" spans="1:19">
      <c r="A35" s="155"/>
      <c r="B35" s="173"/>
      <c r="C35" s="173"/>
      <c r="D35" s="34"/>
      <c r="F35" s="5"/>
      <c r="G35" s="33"/>
      <c r="H35" s="33"/>
      <c r="I35" s="34"/>
      <c r="K35" s="5"/>
      <c r="L35" s="33"/>
      <c r="M35" s="33"/>
      <c r="N35" s="34"/>
    </row>
    <row r="36" spans="1:19" ht="15" thickBot="1">
      <c r="R36" s="60" t="s">
        <v>109</v>
      </c>
    </row>
    <row r="37" spans="1:19" ht="16" thickBot="1">
      <c r="A37" s="152" t="s">
        <v>97</v>
      </c>
      <c r="B37" s="153"/>
      <c r="C37" s="153"/>
      <c r="D37" s="154">
        <v>0.65800000000000003</v>
      </c>
      <c r="F37" s="53" t="s">
        <v>138</v>
      </c>
      <c r="G37" s="54"/>
      <c r="H37" s="54"/>
      <c r="I37" s="126">
        <v>0.43</v>
      </c>
      <c r="K37" s="91" t="s">
        <v>181</v>
      </c>
      <c r="L37" s="92"/>
      <c r="M37" s="92"/>
      <c r="N37" s="128">
        <v>0.59</v>
      </c>
    </row>
    <row r="39" spans="1:19">
      <c r="C39" s="60" t="s">
        <v>109</v>
      </c>
    </row>
    <row r="41" spans="1:19">
      <c r="A41" s="5" t="s">
        <v>124</v>
      </c>
      <c r="B41" s="5"/>
      <c r="C41" s="5"/>
      <c r="D41" s="33">
        <v>0.62</v>
      </c>
      <c r="F41" s="5" t="s">
        <v>310</v>
      </c>
      <c r="G41" s="5"/>
      <c r="H41" s="5"/>
      <c r="I41" s="118">
        <v>0.42</v>
      </c>
      <c r="K41" s="5" t="s">
        <v>126</v>
      </c>
      <c r="L41" s="5"/>
      <c r="M41" s="5"/>
      <c r="N41" s="34">
        <v>0.54300000000000004</v>
      </c>
      <c r="P41" s="5" t="s">
        <v>165</v>
      </c>
      <c r="Q41" s="5"/>
      <c r="R41" s="5"/>
      <c r="S41" s="33">
        <v>0.36</v>
      </c>
    </row>
    <row r="42" spans="1:19">
      <c r="A42" s="5" t="s">
        <v>125</v>
      </c>
      <c r="B42" s="5"/>
      <c r="C42" s="5"/>
      <c r="D42" s="33">
        <v>0.64</v>
      </c>
      <c r="K42" s="5" t="s">
        <v>162</v>
      </c>
      <c r="L42" s="5"/>
      <c r="M42" s="5"/>
      <c r="N42" s="34">
        <v>0.56499999999999995</v>
      </c>
    </row>
    <row r="43" spans="1:19">
      <c r="K43" s="5" t="s">
        <v>127</v>
      </c>
      <c r="L43" s="5"/>
      <c r="M43" s="5"/>
      <c r="N43" s="34">
        <v>0.57999999999999996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3"/>
  <sheetViews>
    <sheetView zoomScale="80" zoomScaleNormal="80" workbookViewId="0">
      <selection activeCell="D44" sqref="D44"/>
    </sheetView>
  </sheetViews>
  <sheetFormatPr baseColWidth="10" defaultRowHeight="14.5"/>
  <cols>
    <col min="1" max="1" width="29.6328125" customWidth="1"/>
    <col min="2" max="2" width="13.26953125" customWidth="1"/>
    <col min="3" max="3" width="2.6328125" customWidth="1"/>
    <col min="4" max="4" width="37.1796875" customWidth="1"/>
    <col min="5" max="5" width="20.90625" customWidth="1"/>
    <col min="6" max="6" width="3" customWidth="1"/>
    <col min="7" max="7" width="30.36328125" customWidth="1"/>
    <col min="8" max="8" width="16.54296875" customWidth="1"/>
    <col min="9" max="9" width="2.36328125" customWidth="1"/>
    <col min="10" max="10" width="24" customWidth="1"/>
    <col min="11" max="11" width="10.08984375" customWidth="1"/>
  </cols>
  <sheetData>
    <row r="1" spans="1:10" ht="33.5">
      <c r="A1" s="41" t="s">
        <v>255</v>
      </c>
    </row>
    <row r="2" spans="1:10" ht="33.5">
      <c r="A2" s="41"/>
    </row>
    <row r="4" spans="1:10">
      <c r="J4" s="68"/>
    </row>
    <row r="5" spans="1:10" ht="15" thickBot="1"/>
    <row r="6" spans="1:10" ht="24" thickBot="1">
      <c r="A6" s="35" t="s">
        <v>8</v>
      </c>
      <c r="B6" s="36"/>
      <c r="D6" s="37" t="s">
        <v>276</v>
      </c>
      <c r="E6" s="38"/>
      <c r="G6" s="83" t="s">
        <v>240</v>
      </c>
      <c r="H6" s="84"/>
    </row>
    <row r="7" spans="1:10">
      <c r="A7" s="74"/>
      <c r="B7" s="75"/>
      <c r="D7" s="74"/>
      <c r="E7" s="75"/>
      <c r="G7" s="129"/>
      <c r="H7" s="130"/>
    </row>
    <row r="8" spans="1:10">
      <c r="A8" s="76" t="s">
        <v>277</v>
      </c>
      <c r="B8" s="77">
        <v>0.05</v>
      </c>
      <c r="D8" s="76" t="s">
        <v>98</v>
      </c>
      <c r="E8" s="77">
        <v>0.05</v>
      </c>
      <c r="G8" s="76" t="s">
        <v>120</v>
      </c>
      <c r="H8" s="77">
        <v>0.05</v>
      </c>
    </row>
    <row r="9" spans="1:10">
      <c r="A9" s="76" t="s">
        <v>278</v>
      </c>
      <c r="B9" s="77">
        <v>0.06</v>
      </c>
      <c r="D9" s="76" t="s">
        <v>99</v>
      </c>
      <c r="E9" s="77">
        <v>0.06</v>
      </c>
      <c r="G9" s="76" t="s">
        <v>134</v>
      </c>
      <c r="H9" s="77">
        <v>5.5E-2</v>
      </c>
    </row>
    <row r="10" spans="1:10">
      <c r="A10" s="76" t="s">
        <v>279</v>
      </c>
      <c r="B10" s="77">
        <v>7.0000000000000007E-2</v>
      </c>
      <c r="D10" s="76" t="s">
        <v>78</v>
      </c>
      <c r="E10" s="77">
        <v>7.0000000000000007E-2</v>
      </c>
      <c r="G10" s="76" t="s">
        <v>78</v>
      </c>
      <c r="H10" s="77">
        <v>0.06</v>
      </c>
    </row>
    <row r="11" spans="1:10">
      <c r="A11" s="76" t="s">
        <v>280</v>
      </c>
      <c r="B11" s="77">
        <v>7.4999999999999997E-2</v>
      </c>
      <c r="D11" s="76" t="s">
        <v>100</v>
      </c>
      <c r="E11" s="77">
        <v>0.08</v>
      </c>
      <c r="G11" s="76" t="s">
        <v>82</v>
      </c>
      <c r="H11" s="77">
        <v>6.5000000000000002E-2</v>
      </c>
    </row>
    <row r="12" spans="1:10">
      <c r="A12" s="76" t="s">
        <v>281</v>
      </c>
      <c r="B12" s="77">
        <v>0.08</v>
      </c>
      <c r="D12" s="76" t="s">
        <v>101</v>
      </c>
      <c r="E12" s="77">
        <v>0.1</v>
      </c>
      <c r="G12" s="76" t="s">
        <v>79</v>
      </c>
      <c r="H12" s="77">
        <v>7.0000000000000007E-2</v>
      </c>
    </row>
    <row r="13" spans="1:10">
      <c r="A13" s="5" t="s">
        <v>282</v>
      </c>
      <c r="B13" s="34">
        <v>8.5000000000000006E-2</v>
      </c>
      <c r="D13" s="76" t="s">
        <v>167</v>
      </c>
      <c r="E13" s="77">
        <v>0.12</v>
      </c>
      <c r="G13" s="76" t="s">
        <v>80</v>
      </c>
      <c r="H13" s="77">
        <v>0.08</v>
      </c>
    </row>
    <row r="14" spans="1:10">
      <c r="A14" s="5" t="s">
        <v>283</v>
      </c>
      <c r="B14" s="34">
        <v>0.09</v>
      </c>
      <c r="D14" s="76"/>
      <c r="E14" s="77"/>
      <c r="G14" s="76" t="s">
        <v>81</v>
      </c>
      <c r="H14" s="77">
        <v>0.09</v>
      </c>
    </row>
    <row r="15" spans="1:10">
      <c r="A15" s="5" t="s">
        <v>284</v>
      </c>
      <c r="B15" s="34">
        <v>9.5000000000000001E-2</v>
      </c>
      <c r="E15" s="45"/>
    </row>
    <row r="16" spans="1:10">
      <c r="A16" s="5" t="s">
        <v>79</v>
      </c>
      <c r="B16" s="34">
        <v>0.1</v>
      </c>
      <c r="D16" s="79" t="s">
        <v>119</v>
      </c>
      <c r="E16" s="78"/>
      <c r="G16" s="79" t="s">
        <v>119</v>
      </c>
      <c r="H16" s="78"/>
    </row>
    <row r="17" spans="1:8">
      <c r="B17" s="45"/>
      <c r="D17" s="76"/>
      <c r="E17" s="77"/>
      <c r="G17" s="76" t="s">
        <v>189</v>
      </c>
      <c r="H17" s="77">
        <v>5.0000000000000001E-3</v>
      </c>
    </row>
    <row r="18" spans="1:8">
      <c r="A18" s="120" t="s">
        <v>77</v>
      </c>
      <c r="B18" s="172">
        <v>0.1</v>
      </c>
      <c r="D18" s="76" t="s">
        <v>131</v>
      </c>
      <c r="E18" s="77">
        <v>0.02</v>
      </c>
      <c r="G18" s="76" t="s">
        <v>161</v>
      </c>
      <c r="H18" s="77">
        <v>0.01</v>
      </c>
    </row>
    <row r="19" spans="1:8">
      <c r="B19" s="45"/>
      <c r="E19" s="45"/>
      <c r="G19" s="76" t="s">
        <v>195</v>
      </c>
      <c r="H19" s="77">
        <v>1.4999999999999999E-2</v>
      </c>
    </row>
    <row r="20" spans="1:8" ht="15" thickBot="1">
      <c r="B20" s="45"/>
      <c r="D20" s="175"/>
      <c r="E20" s="68"/>
      <c r="G20" s="76" t="s">
        <v>145</v>
      </c>
      <c r="H20" s="77">
        <v>0.02</v>
      </c>
    </row>
    <row r="21" spans="1:8" ht="15" thickBot="1">
      <c r="B21" s="45"/>
      <c r="D21" s="146" t="s">
        <v>251</v>
      </c>
      <c r="E21" s="147"/>
      <c r="G21" s="76" t="s">
        <v>130</v>
      </c>
      <c r="H21" s="77">
        <v>2.5000000000000001E-2</v>
      </c>
    </row>
    <row r="22" spans="1:8" ht="15" thickBot="1">
      <c r="B22" s="45"/>
      <c r="G22" s="76" t="s">
        <v>146</v>
      </c>
      <c r="H22" s="77">
        <v>0.03</v>
      </c>
    </row>
    <row r="23" spans="1:8" ht="15" thickBot="1">
      <c r="B23" s="45"/>
      <c r="D23" s="144" t="s">
        <v>168</v>
      </c>
      <c r="E23" s="145">
        <v>0.14000000000000001</v>
      </c>
      <c r="G23" s="76" t="s">
        <v>147</v>
      </c>
      <c r="H23" s="77">
        <v>3.5000000000000003E-2</v>
      </c>
    </row>
    <row r="24" spans="1:8" ht="15" thickBot="1">
      <c r="B24" s="45"/>
      <c r="H24" s="45"/>
    </row>
    <row r="25" spans="1:8" ht="15" thickBot="1">
      <c r="B25" s="45"/>
      <c r="G25" s="146" t="s">
        <v>252</v>
      </c>
      <c r="H25" s="147"/>
    </row>
    <row r="26" spans="1:8" ht="15" thickBot="1">
      <c r="B26" s="45"/>
    </row>
    <row r="27" spans="1:8" ht="15" thickBot="1">
      <c r="G27" s="144" t="s">
        <v>168</v>
      </c>
      <c r="H27" s="145">
        <v>0.125</v>
      </c>
    </row>
    <row r="28" spans="1:8" ht="15" thickBot="1"/>
    <row r="29" spans="1:8" ht="24" thickBot="1">
      <c r="A29" s="39" t="s">
        <v>248</v>
      </c>
      <c r="B29" s="40"/>
      <c r="D29" s="148" t="s">
        <v>247</v>
      </c>
      <c r="E29" s="149"/>
      <c r="G29" s="85" t="s">
        <v>246</v>
      </c>
      <c r="H29" s="86"/>
    </row>
    <row r="30" spans="1:8">
      <c r="A30" s="74"/>
      <c r="B30" s="75"/>
      <c r="D30" s="129"/>
      <c r="E30" s="130"/>
      <c r="G30" s="74"/>
      <c r="H30" s="75"/>
    </row>
    <row r="31" spans="1:8">
      <c r="A31" s="76" t="s">
        <v>123</v>
      </c>
      <c r="B31" s="77">
        <v>0.05</v>
      </c>
      <c r="D31" s="76" t="s">
        <v>98</v>
      </c>
      <c r="E31" s="77">
        <v>0.05</v>
      </c>
      <c r="G31" s="76" t="s">
        <v>98</v>
      </c>
      <c r="H31" s="77">
        <v>0.05</v>
      </c>
    </row>
    <row r="32" spans="1:8">
      <c r="A32" s="76" t="s">
        <v>99</v>
      </c>
      <c r="B32" s="77">
        <f>B31+0.5%</f>
        <v>5.5E-2</v>
      </c>
      <c r="D32" s="76" t="s">
        <v>99</v>
      </c>
      <c r="E32" s="77">
        <v>0.06</v>
      </c>
      <c r="G32" s="76" t="s">
        <v>99</v>
      </c>
      <c r="H32" s="77">
        <v>0.06</v>
      </c>
    </row>
    <row r="33" spans="1:11">
      <c r="A33" s="76" t="s">
        <v>78</v>
      </c>
      <c r="B33" s="77">
        <f>B32+0.5%</f>
        <v>0.06</v>
      </c>
      <c r="D33" s="76" t="s">
        <v>78</v>
      </c>
      <c r="E33" s="77">
        <v>7.0000000000000007E-2</v>
      </c>
      <c r="G33" s="76" t="s">
        <v>78</v>
      </c>
      <c r="H33" s="77">
        <v>7.0000000000000007E-2</v>
      </c>
    </row>
    <row r="34" spans="1:11">
      <c r="A34" s="76" t="s">
        <v>82</v>
      </c>
      <c r="B34" s="77">
        <f>B33+0.5%</f>
        <v>6.5000000000000002E-2</v>
      </c>
      <c r="D34" s="76" t="s">
        <v>100</v>
      </c>
      <c r="E34" s="77">
        <v>0.08</v>
      </c>
      <c r="G34" s="76" t="s">
        <v>100</v>
      </c>
      <c r="H34" s="77">
        <v>0.08</v>
      </c>
    </row>
    <row r="35" spans="1:11">
      <c r="A35" s="76" t="s">
        <v>305</v>
      </c>
      <c r="B35" s="77">
        <f>B34+0.5%</f>
        <v>7.0000000000000007E-2</v>
      </c>
      <c r="D35" s="76" t="s">
        <v>82</v>
      </c>
      <c r="E35" s="77">
        <v>0.09</v>
      </c>
      <c r="G35" s="76" t="s">
        <v>82</v>
      </c>
      <c r="H35" s="77">
        <v>0.09</v>
      </c>
    </row>
    <row r="36" spans="1:11">
      <c r="A36" s="76" t="s">
        <v>79</v>
      </c>
      <c r="B36" s="77">
        <f>B35+0.5%</f>
        <v>7.5000000000000011E-2</v>
      </c>
      <c r="D36" s="74"/>
      <c r="E36" s="75"/>
      <c r="G36" s="76"/>
      <c r="H36" s="77"/>
    </row>
    <row r="37" spans="1:11">
      <c r="A37" s="96"/>
      <c r="B37" s="97"/>
      <c r="D37" s="74"/>
      <c r="E37" s="75"/>
      <c r="G37" s="76"/>
      <c r="H37" s="77"/>
    </row>
    <row r="38" spans="1:11">
      <c r="A38" s="96"/>
      <c r="B38" s="97"/>
      <c r="D38" s="74"/>
      <c r="E38" s="75"/>
      <c r="G38" s="76"/>
      <c r="H38" s="77"/>
    </row>
    <row r="39" spans="1:11">
      <c r="A39" s="79" t="s">
        <v>119</v>
      </c>
      <c r="B39" s="78"/>
      <c r="D39" s="183" t="s">
        <v>119</v>
      </c>
      <c r="E39" s="184"/>
      <c r="G39" s="79" t="s">
        <v>119</v>
      </c>
      <c r="H39" s="80"/>
      <c r="K39" s="181"/>
    </row>
    <row r="40" spans="1:11">
      <c r="A40" s="76" t="s">
        <v>131</v>
      </c>
      <c r="B40" s="77">
        <v>0.01</v>
      </c>
      <c r="G40" s="76"/>
      <c r="H40" s="77"/>
      <c r="K40" s="181"/>
    </row>
    <row r="41" spans="1:11">
      <c r="A41" s="76" t="s">
        <v>132</v>
      </c>
      <c r="B41" s="77">
        <v>0.02</v>
      </c>
      <c r="D41" s="5" t="s">
        <v>306</v>
      </c>
      <c r="E41" s="20" t="s">
        <v>190</v>
      </c>
      <c r="G41" s="5" t="s">
        <v>285</v>
      </c>
      <c r="H41" s="34">
        <v>0.01</v>
      </c>
      <c r="K41" s="181"/>
    </row>
    <row r="42" spans="1:11">
      <c r="A42" s="76" t="s">
        <v>133</v>
      </c>
      <c r="B42" s="77">
        <v>2.5000000000000001E-2</v>
      </c>
      <c r="D42" s="5"/>
      <c r="E42" s="34"/>
      <c r="H42" s="45"/>
      <c r="K42" s="181"/>
    </row>
    <row r="43" spans="1:11">
      <c r="A43" s="76" t="s">
        <v>187</v>
      </c>
      <c r="B43" s="34">
        <v>2.75E-2</v>
      </c>
      <c r="D43" s="120" t="s">
        <v>307</v>
      </c>
      <c r="E43" s="172">
        <v>0.11</v>
      </c>
      <c r="G43" s="120" t="s">
        <v>77</v>
      </c>
      <c r="H43" s="172">
        <v>0.1</v>
      </c>
      <c r="K43" s="181"/>
    </row>
    <row r="44" spans="1:11" ht="15" thickBot="1">
      <c r="A44" s="76" t="s">
        <v>188</v>
      </c>
      <c r="B44" s="34">
        <v>0.03</v>
      </c>
      <c r="E44" s="45"/>
      <c r="K44" s="181"/>
    </row>
    <row r="45" spans="1:11" ht="15" thickBot="1">
      <c r="A45" s="76" t="s">
        <v>189</v>
      </c>
      <c r="B45" s="34">
        <v>3.5000000000000003E-2</v>
      </c>
      <c r="D45" s="189" t="s">
        <v>254</v>
      </c>
      <c r="E45" s="190"/>
      <c r="G45" s="146" t="s">
        <v>245</v>
      </c>
      <c r="H45" s="147"/>
      <c r="K45" s="181"/>
    </row>
    <row r="46" spans="1:11">
      <c r="A46" s="76" t="s">
        <v>161</v>
      </c>
      <c r="B46" s="34">
        <v>0.04</v>
      </c>
      <c r="E46" s="45"/>
      <c r="H46" s="45"/>
    </row>
    <row r="47" spans="1:11">
      <c r="A47" s="74"/>
      <c r="B47" s="75"/>
      <c r="E47" s="45"/>
    </row>
    <row r="48" spans="1:11">
      <c r="A48" s="74"/>
      <c r="B48" s="75"/>
      <c r="E48" s="45"/>
    </row>
    <row r="49" spans="1:8" ht="15" thickBot="1">
      <c r="A49" s="81" t="s">
        <v>168</v>
      </c>
      <c r="B49" s="82">
        <v>0.115</v>
      </c>
      <c r="D49" s="68"/>
      <c r="E49" s="182"/>
    </row>
    <row r="50" spans="1:8" ht="15" thickBot="1"/>
    <row r="51" spans="1:8" ht="15" thickBot="1">
      <c r="A51" s="146" t="s">
        <v>253</v>
      </c>
      <c r="B51" s="147"/>
    </row>
    <row r="52" spans="1:8">
      <c r="B52" s="45"/>
    </row>
    <row r="53" spans="1:8" ht="15" thickBot="1"/>
    <row r="54" spans="1:8" ht="24" thickBot="1">
      <c r="A54" s="39" t="s">
        <v>250</v>
      </c>
      <c r="B54" s="40"/>
      <c r="D54" s="37" t="s">
        <v>275</v>
      </c>
      <c r="E54" s="38"/>
      <c r="G54" s="136" t="s">
        <v>249</v>
      </c>
      <c r="H54" s="137"/>
    </row>
    <row r="55" spans="1:8" ht="15" thickBot="1">
      <c r="A55" s="74"/>
      <c r="B55" s="75"/>
      <c r="D55" s="74"/>
      <c r="E55" s="75"/>
      <c r="G55" s="76"/>
      <c r="H55" s="77"/>
    </row>
    <row r="56" spans="1:8">
      <c r="A56" s="185" t="s">
        <v>149</v>
      </c>
      <c r="B56" s="186">
        <v>0.05</v>
      </c>
      <c r="D56" s="76"/>
      <c r="E56" s="77"/>
      <c r="G56" s="76" t="s">
        <v>259</v>
      </c>
      <c r="H56" s="77">
        <v>0.05</v>
      </c>
    </row>
    <row r="57" spans="1:8">
      <c r="A57" s="76" t="s">
        <v>150</v>
      </c>
      <c r="B57" s="77">
        <v>0.06</v>
      </c>
      <c r="D57" s="76" t="s">
        <v>98</v>
      </c>
      <c r="E57" s="77">
        <v>0.05</v>
      </c>
      <c r="G57" s="76" t="s">
        <v>260</v>
      </c>
      <c r="H57" s="77">
        <v>0.06</v>
      </c>
    </row>
    <row r="58" spans="1:8">
      <c r="A58" s="76" t="s">
        <v>151</v>
      </c>
      <c r="B58" s="77">
        <v>7.0000000000000007E-2</v>
      </c>
      <c r="D58" s="76" t="s">
        <v>99</v>
      </c>
      <c r="E58" s="77">
        <v>0.06</v>
      </c>
      <c r="G58" s="76" t="s">
        <v>261</v>
      </c>
      <c r="H58" s="77">
        <v>7.0000000000000007E-2</v>
      </c>
    </row>
    <row r="59" spans="1:8">
      <c r="A59" s="76" t="s">
        <v>242</v>
      </c>
      <c r="B59" s="77">
        <v>0.08</v>
      </c>
      <c r="D59" s="76" t="s">
        <v>78</v>
      </c>
      <c r="E59" s="77">
        <v>7.0000000000000007E-2</v>
      </c>
      <c r="G59" s="76" t="s">
        <v>262</v>
      </c>
      <c r="H59" s="77">
        <v>7.4999999999999997E-2</v>
      </c>
    </row>
    <row r="60" spans="1:8">
      <c r="A60" s="76" t="s">
        <v>243</v>
      </c>
      <c r="B60" s="77">
        <v>0.09</v>
      </c>
      <c r="D60" s="76" t="s">
        <v>100</v>
      </c>
      <c r="E60" s="77">
        <v>0.08</v>
      </c>
      <c r="G60" s="76" t="s">
        <v>263</v>
      </c>
      <c r="H60" s="77">
        <v>0.08</v>
      </c>
    </row>
    <row r="61" spans="1:8" ht="15" thickBot="1">
      <c r="A61" s="187" t="s">
        <v>244</v>
      </c>
      <c r="B61" s="188">
        <v>0.1</v>
      </c>
      <c r="D61" s="187" t="s">
        <v>274</v>
      </c>
      <c r="E61" s="188">
        <v>0.1</v>
      </c>
      <c r="G61" s="76" t="s">
        <v>264</v>
      </c>
      <c r="H61" s="77">
        <v>8.5000000000000006E-2</v>
      </c>
    </row>
    <row r="62" spans="1:8" ht="15" thickBot="1">
      <c r="G62" s="76" t="s">
        <v>265</v>
      </c>
      <c r="H62" s="77">
        <v>0.09</v>
      </c>
    </row>
    <row r="63" spans="1:8" ht="15" thickBot="1">
      <c r="A63" s="144" t="s">
        <v>77</v>
      </c>
      <c r="B63" s="145">
        <v>0.1</v>
      </c>
      <c r="G63" s="76" t="s">
        <v>286</v>
      </c>
      <c r="H63" s="77">
        <v>9.5000000000000001E-2</v>
      </c>
    </row>
    <row r="64" spans="1:8" ht="15" thickBot="1">
      <c r="G64" s="76"/>
      <c r="H64" s="138"/>
    </row>
    <row r="65" spans="1:8" ht="15" thickBot="1">
      <c r="A65" s="146" t="s">
        <v>253</v>
      </c>
      <c r="B65" s="147"/>
      <c r="D65" s="146" t="s">
        <v>253</v>
      </c>
      <c r="E65" s="147"/>
      <c r="G65" s="146" t="s">
        <v>245</v>
      </c>
      <c r="H65" s="147"/>
    </row>
    <row r="67" spans="1:8">
      <c r="G67" s="79" t="s">
        <v>119</v>
      </c>
      <c r="H67" s="80"/>
    </row>
    <row r="68" spans="1:8">
      <c r="G68" s="76"/>
      <c r="H68" s="77"/>
    </row>
    <row r="69" spans="1:8">
      <c r="G69" s="5" t="s">
        <v>287</v>
      </c>
      <c r="H69" s="34">
        <v>0.01</v>
      </c>
    </row>
    <row r="70" spans="1:8">
      <c r="H70" s="45"/>
    </row>
    <row r="71" spans="1:8">
      <c r="G71" s="120" t="s">
        <v>77</v>
      </c>
      <c r="H71" s="172">
        <v>0.105</v>
      </c>
    </row>
    <row r="72" spans="1:8" ht="15" thickBot="1"/>
    <row r="73" spans="1:8" ht="15" thickBot="1">
      <c r="G73" s="146" t="s">
        <v>245</v>
      </c>
      <c r="H73" s="147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Y50"/>
  <sheetViews>
    <sheetView topLeftCell="AG1" zoomScale="80" zoomScaleNormal="80" workbookViewId="0">
      <selection activeCell="AK9" sqref="AK9"/>
    </sheetView>
  </sheetViews>
  <sheetFormatPr baseColWidth="10" defaultColWidth="9.08984375" defaultRowHeight="14.5"/>
  <cols>
    <col min="1" max="1" width="16.81640625" customWidth="1"/>
    <col min="2" max="2" width="11.26953125" customWidth="1"/>
    <col min="3" max="3" width="16.81640625" style="8" customWidth="1"/>
    <col min="4" max="4" width="19.453125" customWidth="1"/>
    <col min="5" max="6" width="12.6328125" customWidth="1"/>
    <col min="7" max="7" width="10.6328125" customWidth="1"/>
    <col min="8" max="8" width="22.6328125" customWidth="1"/>
    <col min="9" max="9" width="10.6328125" customWidth="1"/>
    <col min="10" max="10" width="13.26953125" customWidth="1"/>
    <col min="11" max="11" width="10.6328125" customWidth="1"/>
    <col min="12" max="12" width="36" customWidth="1"/>
    <col min="13" max="13" width="12.6328125" customWidth="1"/>
    <col min="14" max="14" width="13" customWidth="1"/>
    <col min="15" max="15" width="10.6328125" customWidth="1"/>
    <col min="16" max="16" width="44.26953125" customWidth="1"/>
    <col min="17" max="17" width="9.08984375" customWidth="1"/>
    <col min="18" max="18" width="13.26953125" customWidth="1"/>
    <col min="19" max="19" width="13.81640625" style="8" customWidth="1"/>
    <col min="20" max="20" width="28.453125" customWidth="1"/>
    <col min="22" max="22" width="12.6328125" customWidth="1"/>
    <col min="26" max="26" width="10.6328125" customWidth="1"/>
    <col min="28" max="28" width="16.1796875" customWidth="1"/>
    <col min="29" max="29" width="12.6328125" style="8" customWidth="1"/>
    <col min="30" max="30" width="12.81640625" customWidth="1"/>
    <col min="31" max="31" width="10.6328125" style="8" customWidth="1"/>
    <col min="32" max="32" width="6.6328125" customWidth="1"/>
    <col min="33" max="33" width="21" style="93" customWidth="1"/>
    <col min="35" max="35" width="12.36328125" customWidth="1"/>
    <col min="36" max="36" width="11.6328125" customWidth="1"/>
    <col min="38" max="38" width="15.81640625" customWidth="1"/>
    <col min="40" max="40" width="13.26953125" customWidth="1"/>
    <col min="41" max="41" width="16" customWidth="1"/>
    <col min="43" max="43" width="24.81640625" customWidth="1"/>
    <col min="44" max="44" width="10.453125" customWidth="1"/>
    <col min="45" max="45" width="20.453125" customWidth="1"/>
    <col min="71" max="71" width="10.6328125" customWidth="1"/>
    <col min="73" max="73" width="12" customWidth="1"/>
    <col min="74" max="74" width="42.08984375" customWidth="1"/>
    <col min="76" max="76" width="12.81640625" customWidth="1"/>
    <col min="77" max="77" width="10.6328125" customWidth="1"/>
  </cols>
  <sheetData>
    <row r="1" spans="1:77" ht="5.25" customHeight="1"/>
    <row r="2" spans="1:77" ht="15" thickBot="1">
      <c r="E2" s="1" t="s">
        <v>4</v>
      </c>
      <c r="F2" s="174">
        <v>0.45</v>
      </c>
      <c r="I2" s="1" t="s">
        <v>4</v>
      </c>
      <c r="J2" s="174">
        <v>0.44800000000000001</v>
      </c>
      <c r="M2" s="1" t="s">
        <v>4</v>
      </c>
      <c r="N2" s="151">
        <v>0.44500000000000001</v>
      </c>
      <c r="Q2" s="1" t="s">
        <v>4</v>
      </c>
      <c r="R2" s="151">
        <v>0.67600000000000005</v>
      </c>
      <c r="U2" s="1" t="s">
        <v>4</v>
      </c>
      <c r="V2" s="151">
        <v>0.5</v>
      </c>
      <c r="AC2" s="1" t="s">
        <v>4</v>
      </c>
      <c r="AD2" s="151">
        <v>0.57999999999999996</v>
      </c>
      <c r="AH2" s="1" t="s">
        <v>4</v>
      </c>
      <c r="AI2" s="151">
        <v>0.43</v>
      </c>
      <c r="AM2" s="1" t="s">
        <v>4</v>
      </c>
      <c r="AN2" s="151">
        <v>0.67600000000000005</v>
      </c>
      <c r="AR2" s="1" t="s">
        <v>4</v>
      </c>
      <c r="AS2" s="151">
        <v>0.42399999999999999</v>
      </c>
      <c r="BW2" s="1" t="s">
        <v>4</v>
      </c>
      <c r="BX2" s="2">
        <v>0.56000000000000005</v>
      </c>
    </row>
    <row r="3" spans="1:77" ht="15" thickTop="1">
      <c r="D3" t="s">
        <v>0</v>
      </c>
    </row>
    <row r="4" spans="1:77" ht="18.5">
      <c r="D4" s="199" t="s">
        <v>8</v>
      </c>
      <c r="E4" s="199"/>
      <c r="F4" s="199"/>
      <c r="G4" s="199"/>
      <c r="H4" s="200" t="s">
        <v>10</v>
      </c>
      <c r="I4" s="200"/>
      <c r="J4" s="200"/>
      <c r="K4" s="201"/>
      <c r="L4" s="202" t="s">
        <v>2</v>
      </c>
      <c r="M4" s="202"/>
      <c r="N4" s="202"/>
      <c r="O4" s="202"/>
      <c r="P4" s="203" t="s">
        <v>3</v>
      </c>
      <c r="Q4" s="203"/>
      <c r="R4" s="203"/>
      <c r="S4" s="203"/>
      <c r="T4" s="198" t="s">
        <v>16</v>
      </c>
      <c r="U4" s="198"/>
      <c r="V4" s="198"/>
      <c r="W4" s="198"/>
      <c r="AB4" s="197" t="s">
        <v>157</v>
      </c>
      <c r="AC4" s="197"/>
      <c r="AD4" s="197"/>
      <c r="AE4" s="197"/>
      <c r="AG4" s="194" t="s">
        <v>111</v>
      </c>
      <c r="AH4" s="194"/>
      <c r="AI4" s="194"/>
      <c r="AJ4" s="194"/>
      <c r="AL4" s="204" t="s">
        <v>141</v>
      </c>
      <c r="AM4" s="204"/>
      <c r="AN4" s="204"/>
      <c r="AO4" s="204"/>
      <c r="AQ4" s="205" t="s">
        <v>118</v>
      </c>
      <c r="AR4" s="200"/>
      <c r="AS4" s="200"/>
      <c r="AT4" s="201"/>
      <c r="BU4" s="195" t="s">
        <v>111</v>
      </c>
      <c r="BV4" s="196"/>
      <c r="BW4" s="196"/>
      <c r="BX4" s="196"/>
      <c r="BY4" s="196"/>
    </row>
    <row r="5" spans="1:77" s="4" customFormat="1" ht="24.75" customHeight="1">
      <c r="A5" s="3" t="s">
        <v>5</v>
      </c>
      <c r="B5" s="3" t="s">
        <v>54</v>
      </c>
      <c r="C5" s="3" t="s">
        <v>55</v>
      </c>
      <c r="D5" s="3" t="s">
        <v>56</v>
      </c>
      <c r="E5" s="3" t="s">
        <v>6</v>
      </c>
      <c r="F5" s="3" t="s">
        <v>7</v>
      </c>
      <c r="G5" s="3" t="s">
        <v>19</v>
      </c>
      <c r="H5" s="3" t="s">
        <v>56</v>
      </c>
      <c r="I5" s="3" t="s">
        <v>6</v>
      </c>
      <c r="J5" s="3" t="s">
        <v>7</v>
      </c>
      <c r="K5" s="3" t="s">
        <v>19</v>
      </c>
      <c r="L5" s="3" t="s">
        <v>56</v>
      </c>
      <c r="M5" s="3" t="s">
        <v>6</v>
      </c>
      <c r="N5" s="3" t="s">
        <v>7</v>
      </c>
      <c r="O5" s="3" t="s">
        <v>19</v>
      </c>
      <c r="P5" s="7" t="s">
        <v>56</v>
      </c>
      <c r="Q5" s="3" t="s">
        <v>6</v>
      </c>
      <c r="R5" s="3" t="s">
        <v>7</v>
      </c>
      <c r="S5" s="3" t="s">
        <v>19</v>
      </c>
      <c r="T5" s="7" t="s">
        <v>56</v>
      </c>
      <c r="U5" s="3" t="s">
        <v>6</v>
      </c>
      <c r="V5" s="3" t="s">
        <v>7</v>
      </c>
      <c r="W5" s="3" t="s">
        <v>19</v>
      </c>
      <c r="Y5" s="3" t="s">
        <v>5</v>
      </c>
      <c r="Z5" s="3" t="s">
        <v>54</v>
      </c>
      <c r="AA5" s="3" t="s">
        <v>55</v>
      </c>
      <c r="AB5" s="65" t="s">
        <v>56</v>
      </c>
      <c r="AC5" s="65" t="s">
        <v>6</v>
      </c>
      <c r="AD5" s="65" t="s">
        <v>7</v>
      </c>
      <c r="AE5" s="3" t="s">
        <v>19</v>
      </c>
      <c r="AG5" s="94" t="s">
        <v>56</v>
      </c>
      <c r="AH5" s="65" t="s">
        <v>6</v>
      </c>
      <c r="AI5" s="65" t="s">
        <v>7</v>
      </c>
      <c r="AJ5" s="3" t="s">
        <v>19</v>
      </c>
      <c r="AL5" s="94" t="s">
        <v>56</v>
      </c>
      <c r="AM5" s="65" t="s">
        <v>6</v>
      </c>
      <c r="AN5" s="65" t="s">
        <v>7</v>
      </c>
      <c r="AO5" s="3" t="s">
        <v>19</v>
      </c>
      <c r="AQ5" s="94" t="s">
        <v>56</v>
      </c>
      <c r="AR5" s="65" t="s">
        <v>6</v>
      </c>
      <c r="AS5" s="65" t="s">
        <v>7</v>
      </c>
      <c r="AT5" s="3" t="s">
        <v>19</v>
      </c>
      <c r="BR5" s="3" t="s">
        <v>5</v>
      </c>
      <c r="BS5" s="3" t="s">
        <v>54</v>
      </c>
      <c r="BT5" s="3" t="s">
        <v>55</v>
      </c>
      <c r="BU5" s="3" t="s">
        <v>110</v>
      </c>
      <c r="BV5" s="65" t="s">
        <v>56</v>
      </c>
      <c r="BW5" s="65" t="s">
        <v>6</v>
      </c>
      <c r="BX5" s="65" t="s">
        <v>7</v>
      </c>
      <c r="BY5" s="3" t="s">
        <v>19</v>
      </c>
    </row>
    <row r="6" spans="1:77">
      <c r="A6" s="23" t="s">
        <v>24</v>
      </c>
      <c r="B6" s="25" t="s">
        <v>29</v>
      </c>
      <c r="C6" s="24" t="s">
        <v>57</v>
      </c>
      <c r="D6" s="5" t="s">
        <v>198</v>
      </c>
      <c r="E6" s="20">
        <v>1209</v>
      </c>
      <c r="F6" s="6">
        <f t="shared" ref="F6:F36" si="0">E6*(1-F$2)</f>
        <v>664.95</v>
      </c>
      <c r="G6" s="6">
        <v>100</v>
      </c>
      <c r="H6" s="5" t="s">
        <v>158</v>
      </c>
      <c r="I6" s="55">
        <v>983</v>
      </c>
      <c r="J6" s="6">
        <f t="shared" ref="J6:J36" si="1">I6*(1-J$2)</f>
        <v>542.6160000000001</v>
      </c>
      <c r="K6" s="6">
        <f>J6*100/$F6</f>
        <v>81.602526505752323</v>
      </c>
      <c r="L6" s="5" t="s">
        <v>102</v>
      </c>
      <c r="M6" s="55">
        <v>1320</v>
      </c>
      <c r="N6" s="6">
        <f t="shared" ref="N6" si="2">M6*(1-N$2)</f>
        <v>732.59999999999991</v>
      </c>
      <c r="O6" s="6">
        <f>N6*100/$F6</f>
        <v>110.17369727047144</v>
      </c>
      <c r="P6" s="5" t="s">
        <v>233</v>
      </c>
      <c r="Q6" s="20">
        <v>1620</v>
      </c>
      <c r="R6" s="6">
        <f>Q6*(1-R$2)</f>
        <v>524.87999999999988</v>
      </c>
      <c r="S6" s="6">
        <f>R6*100/$F6</f>
        <v>78.935258290096968</v>
      </c>
      <c r="T6" s="5" t="s">
        <v>215</v>
      </c>
      <c r="U6" s="55">
        <v>906.66666666666663</v>
      </c>
      <c r="V6" s="6">
        <f>U6*(1-V$2)</f>
        <v>453.33333333333331</v>
      </c>
      <c r="W6" s="6">
        <f>V6*100/$F6</f>
        <v>68.175552046519783</v>
      </c>
      <c r="Y6" s="23" t="s">
        <v>24</v>
      </c>
      <c r="Z6" s="25" t="s">
        <v>29</v>
      </c>
      <c r="AA6" s="24" t="s">
        <v>57</v>
      </c>
      <c r="AB6" s="5" t="s">
        <v>153</v>
      </c>
      <c r="AC6" s="20">
        <v>1199</v>
      </c>
      <c r="AD6" s="6">
        <f>AC6*(1-AD$2)</f>
        <v>503.58000000000004</v>
      </c>
      <c r="AE6" s="6">
        <f>AD6*100/$F6</f>
        <v>75.732009925558316</v>
      </c>
      <c r="AG6" s="5" t="s">
        <v>112</v>
      </c>
      <c r="AH6" s="55">
        <v>1310</v>
      </c>
      <c r="AI6" s="26">
        <f>AH6-(AH6*$AI$2)</f>
        <v>746.7</v>
      </c>
      <c r="AJ6" s="6">
        <f>AI6*100/$F6</f>
        <v>112.29415745544777</v>
      </c>
      <c r="AL6" s="5" t="s">
        <v>221</v>
      </c>
      <c r="AM6" s="20">
        <v>2001</v>
      </c>
      <c r="AN6" s="26">
        <f>AM6-(AM6*$AN$2)</f>
        <v>648.32399999999984</v>
      </c>
      <c r="AO6" s="6">
        <f>AN6*100/$F6</f>
        <v>97.499661628693858</v>
      </c>
      <c r="AQ6" s="5" t="s">
        <v>217</v>
      </c>
      <c r="AR6" s="20">
        <v>784</v>
      </c>
      <c r="AS6" s="26">
        <f>AR6-(AR6*$AS$2)</f>
        <v>451.584</v>
      </c>
      <c r="AT6" s="6">
        <f>AS6*100/$F6</f>
        <v>67.912474622152033</v>
      </c>
      <c r="BR6" s="23" t="s">
        <v>24</v>
      </c>
      <c r="BS6" s="25" t="s">
        <v>29</v>
      </c>
      <c r="BT6" s="24" t="s">
        <v>57</v>
      </c>
      <c r="BU6" s="65">
        <v>771116</v>
      </c>
      <c r="BV6" s="5" t="s">
        <v>112</v>
      </c>
      <c r="BW6" s="5"/>
      <c r="BX6" s="26">
        <f t="shared" ref="BX6:BX34" si="3">BW6-(BW6*$BX$2)</f>
        <v>0</v>
      </c>
      <c r="BY6" s="21">
        <f t="shared" ref="BY6:BY9" si="4">BX6*100/$F6</f>
        <v>0</v>
      </c>
    </row>
    <row r="7" spans="1:77">
      <c r="A7" s="23" t="s">
        <v>24</v>
      </c>
      <c r="B7" s="25" t="s">
        <v>30</v>
      </c>
      <c r="C7" s="24" t="s">
        <v>61</v>
      </c>
      <c r="D7" s="5" t="s">
        <v>143</v>
      </c>
      <c r="E7" s="20">
        <v>1318</v>
      </c>
      <c r="F7" s="6">
        <f t="shared" si="0"/>
        <v>724.90000000000009</v>
      </c>
      <c r="G7" s="6">
        <v>100</v>
      </c>
      <c r="H7" s="5" t="s">
        <v>158</v>
      </c>
      <c r="I7" s="55">
        <v>1181</v>
      </c>
      <c r="J7" s="6">
        <f t="shared" si="1"/>
        <v>651.91200000000003</v>
      </c>
      <c r="K7" s="6">
        <f t="shared" ref="K7:K36" si="5">J7*100/$F7</f>
        <v>89.931300869085391</v>
      </c>
      <c r="L7" s="5" t="s">
        <v>211</v>
      </c>
      <c r="M7" s="55">
        <v>1188</v>
      </c>
      <c r="N7" s="6">
        <f t="shared" ref="N7:N36" si="6">M7*(1-N$2)</f>
        <v>659.33999999999992</v>
      </c>
      <c r="O7" s="6">
        <f t="shared" ref="O7:O36" si="7">N7*100/$F7</f>
        <v>90.955993930197238</v>
      </c>
      <c r="P7" s="5" t="s">
        <v>233</v>
      </c>
      <c r="Q7" s="20">
        <v>1779</v>
      </c>
      <c r="R7" s="6">
        <f t="shared" ref="R7:R36" si="8">Q7*(1-R$2)</f>
        <v>576.39599999999996</v>
      </c>
      <c r="S7" s="6">
        <f t="shared" ref="S7:S36" si="9">R7*100/$F7</f>
        <v>79.513863981238785</v>
      </c>
      <c r="T7" s="5" t="s">
        <v>215</v>
      </c>
      <c r="U7" s="55">
        <v>1016.6666666666666</v>
      </c>
      <c r="V7" s="6">
        <f t="shared" ref="V7:V36" si="10">U7*(1-V$2)</f>
        <v>508.33333333333331</v>
      </c>
      <c r="W7" s="6">
        <f t="shared" ref="W7:W38" si="11">V7*100/$F7</f>
        <v>70.124614889410012</v>
      </c>
      <c r="Y7" s="23" t="s">
        <v>24</v>
      </c>
      <c r="Z7" s="25" t="s">
        <v>30</v>
      </c>
      <c r="AA7" s="24" t="s">
        <v>61</v>
      </c>
      <c r="AB7" s="5" t="s">
        <v>153</v>
      </c>
      <c r="AC7" s="20">
        <v>1305</v>
      </c>
      <c r="AD7" s="6">
        <f t="shared" ref="AD7:AD36" si="12">AC7*(1-AD$2)</f>
        <v>548.1</v>
      </c>
      <c r="AE7" s="6">
        <f t="shared" ref="AE7:AE36" si="13">AD7*100/$F7</f>
        <v>75.610429024693047</v>
      </c>
      <c r="AG7" s="5" t="s">
        <v>226</v>
      </c>
      <c r="AH7" s="55">
        <v>1373</v>
      </c>
      <c r="AI7" s="26">
        <f t="shared" ref="AI7:AI36" si="14">AH7-(AH7*$AI$2)</f>
        <v>782.61</v>
      </c>
      <c r="AJ7" s="6">
        <f t="shared" ref="AJ7:AJ36" si="15">AI7*100/$F7</f>
        <v>107.96109808249412</v>
      </c>
      <c r="AL7" s="5" t="s">
        <v>221</v>
      </c>
      <c r="AM7" s="20">
        <v>2114</v>
      </c>
      <c r="AN7" s="26">
        <f t="shared" ref="AN7:AN36" si="16">AM7-(AM7*$AN$2)</f>
        <v>684.93599999999992</v>
      </c>
      <c r="AO7" s="6">
        <f t="shared" ref="AO7:AO36" si="17">AN7*100/$F7</f>
        <v>94.486963719133655</v>
      </c>
      <c r="AQ7" s="5" t="s">
        <v>217</v>
      </c>
      <c r="AR7" s="20">
        <v>902</v>
      </c>
      <c r="AS7" s="26">
        <f t="shared" ref="AS7:AS36" si="18">AR7-(AR7*$AS$2)</f>
        <v>519.55200000000002</v>
      </c>
      <c r="AT7" s="6">
        <f t="shared" ref="AT7:AT36" si="19">AS7*100/$F7</f>
        <v>71.672230652503785</v>
      </c>
      <c r="BR7" s="23" t="s">
        <v>24</v>
      </c>
      <c r="BS7" s="25" t="s">
        <v>30</v>
      </c>
      <c r="BT7" s="24" t="s">
        <v>58</v>
      </c>
      <c r="BU7" s="5">
        <v>577985</v>
      </c>
      <c r="BV7" s="5" t="s">
        <v>112</v>
      </c>
      <c r="BW7" s="5"/>
      <c r="BX7" s="26">
        <f t="shared" si="3"/>
        <v>0</v>
      </c>
      <c r="BY7" s="21">
        <f t="shared" si="4"/>
        <v>0</v>
      </c>
    </row>
    <row r="8" spans="1:77">
      <c r="A8" s="23" t="s">
        <v>24</v>
      </c>
      <c r="B8" s="25" t="s">
        <v>31</v>
      </c>
      <c r="C8" s="24" t="s">
        <v>62</v>
      </c>
      <c r="D8" s="5" t="s">
        <v>143</v>
      </c>
      <c r="E8" s="20">
        <v>1579</v>
      </c>
      <c r="F8" s="6">
        <f t="shared" si="0"/>
        <v>868.45</v>
      </c>
      <c r="G8" s="6">
        <v>100</v>
      </c>
      <c r="H8" s="5" t="s">
        <v>158</v>
      </c>
      <c r="I8" s="55">
        <v>1296</v>
      </c>
      <c r="J8" s="6">
        <f t="shared" si="1"/>
        <v>715.39200000000005</v>
      </c>
      <c r="K8" s="6">
        <f t="shared" si="5"/>
        <v>82.375726869710419</v>
      </c>
      <c r="L8" s="5" t="s">
        <v>211</v>
      </c>
      <c r="M8" s="55">
        <v>1232</v>
      </c>
      <c r="N8" s="6">
        <f t="shared" si="6"/>
        <v>683.75999999999988</v>
      </c>
      <c r="O8" s="6">
        <f t="shared" si="7"/>
        <v>78.733375554148168</v>
      </c>
      <c r="P8" s="5" t="s">
        <v>233</v>
      </c>
      <c r="Q8" s="20">
        <v>1809</v>
      </c>
      <c r="R8" s="6">
        <f t="shared" si="8"/>
        <v>586.11599999999987</v>
      </c>
      <c r="S8" s="6">
        <f t="shared" si="9"/>
        <v>67.489895791352382</v>
      </c>
      <c r="T8" s="5" t="s">
        <v>215</v>
      </c>
      <c r="U8" s="55">
        <v>1025</v>
      </c>
      <c r="V8" s="6">
        <f t="shared" si="10"/>
        <v>512.5</v>
      </c>
      <c r="W8" s="6">
        <f t="shared" si="11"/>
        <v>59.013184409004545</v>
      </c>
      <c r="Y8" s="23" t="s">
        <v>24</v>
      </c>
      <c r="Z8" s="25" t="s">
        <v>31</v>
      </c>
      <c r="AA8" s="24" t="s">
        <v>62</v>
      </c>
      <c r="AB8" s="5" t="s">
        <v>153</v>
      </c>
      <c r="AC8" s="20">
        <v>1340</v>
      </c>
      <c r="AD8" s="6">
        <f t="shared" si="12"/>
        <v>562.80000000000007</v>
      </c>
      <c r="AE8" s="6">
        <f t="shared" si="13"/>
        <v>64.805112556854169</v>
      </c>
      <c r="AG8" s="5" t="s">
        <v>226</v>
      </c>
      <c r="AH8" s="55">
        <v>1569</v>
      </c>
      <c r="AI8" s="26">
        <f t="shared" si="14"/>
        <v>894.33</v>
      </c>
      <c r="AJ8" s="6">
        <f t="shared" si="15"/>
        <v>102.98002187805861</v>
      </c>
      <c r="AL8" s="5" t="s">
        <v>221</v>
      </c>
      <c r="AM8" s="20">
        <v>2149</v>
      </c>
      <c r="AN8" s="26">
        <f t="shared" si="16"/>
        <v>696.27599999999984</v>
      </c>
      <c r="AO8" s="6">
        <f t="shared" si="17"/>
        <v>80.174563878173728</v>
      </c>
      <c r="AQ8" s="5" t="s">
        <v>217</v>
      </c>
      <c r="AR8" s="20">
        <v>917</v>
      </c>
      <c r="AS8" s="26">
        <f t="shared" si="18"/>
        <v>528.19200000000001</v>
      </c>
      <c r="AT8" s="6">
        <f t="shared" si="19"/>
        <v>60.820081754850591</v>
      </c>
      <c r="BR8" s="23" t="s">
        <v>24</v>
      </c>
      <c r="BS8" s="25" t="s">
        <v>31</v>
      </c>
      <c r="BT8" s="24" t="s">
        <v>59</v>
      </c>
      <c r="BU8" s="5">
        <v>409983</v>
      </c>
      <c r="BV8" s="5" t="s">
        <v>112</v>
      </c>
      <c r="BW8" s="5"/>
      <c r="BX8" s="26">
        <f t="shared" si="3"/>
        <v>0</v>
      </c>
      <c r="BY8" s="21">
        <f t="shared" si="4"/>
        <v>0</v>
      </c>
    </row>
    <row r="9" spans="1:77">
      <c r="A9" s="23" t="s">
        <v>24</v>
      </c>
      <c r="B9" s="25" t="s">
        <v>33</v>
      </c>
      <c r="C9" s="24" t="s">
        <v>64</v>
      </c>
      <c r="D9" s="5" t="s">
        <v>143</v>
      </c>
      <c r="E9" s="20">
        <v>1544</v>
      </c>
      <c r="F9" s="6">
        <f t="shared" si="0"/>
        <v>849.2</v>
      </c>
      <c r="G9" s="6">
        <v>100</v>
      </c>
      <c r="H9" s="5" t="s">
        <v>158</v>
      </c>
      <c r="I9" s="177">
        <v>1311</v>
      </c>
      <c r="J9" s="6">
        <f t="shared" si="1"/>
        <v>723.67200000000003</v>
      </c>
      <c r="K9" s="6">
        <f t="shared" si="5"/>
        <v>85.21808761186999</v>
      </c>
      <c r="L9" s="5" t="s">
        <v>211</v>
      </c>
      <c r="M9" s="55">
        <v>1370</v>
      </c>
      <c r="N9" s="6">
        <f t="shared" si="6"/>
        <v>760.34999999999991</v>
      </c>
      <c r="O9" s="6">
        <f t="shared" si="7"/>
        <v>89.53721149317002</v>
      </c>
      <c r="P9" s="5" t="s">
        <v>233</v>
      </c>
      <c r="Q9" s="20">
        <v>1953</v>
      </c>
      <c r="R9" s="6">
        <f t="shared" si="8"/>
        <v>632.77199999999993</v>
      </c>
      <c r="S9" s="6">
        <f t="shared" si="9"/>
        <v>74.51389543099387</v>
      </c>
      <c r="T9" s="5" t="s">
        <v>215</v>
      </c>
      <c r="U9" s="55">
        <v>1138.3333333333333</v>
      </c>
      <c r="V9" s="6">
        <f t="shared" si="10"/>
        <v>569.16666666666663</v>
      </c>
      <c r="W9" s="6">
        <f t="shared" si="11"/>
        <v>67.02386559899513</v>
      </c>
      <c r="Y9" s="23" t="s">
        <v>24</v>
      </c>
      <c r="Z9" s="25" t="s">
        <v>33</v>
      </c>
      <c r="AA9" s="24" t="s">
        <v>64</v>
      </c>
      <c r="AB9" s="5" t="s">
        <v>153</v>
      </c>
      <c r="AC9" s="20">
        <v>1384</v>
      </c>
      <c r="AD9" s="6">
        <f t="shared" si="12"/>
        <v>581.28000000000009</v>
      </c>
      <c r="AE9" s="6">
        <f t="shared" si="13"/>
        <v>68.450306170513429</v>
      </c>
      <c r="AG9" s="5" t="s">
        <v>112</v>
      </c>
      <c r="AH9" s="55">
        <v>1458</v>
      </c>
      <c r="AI9" s="26">
        <f t="shared" si="14"/>
        <v>831.06000000000006</v>
      </c>
      <c r="AJ9" s="6">
        <f t="shared" si="15"/>
        <v>97.86387187941591</v>
      </c>
      <c r="AL9" s="5" t="s">
        <v>221</v>
      </c>
      <c r="AM9" s="178">
        <v>2140</v>
      </c>
      <c r="AN9" s="26">
        <f t="shared" si="16"/>
        <v>693.3599999999999</v>
      </c>
      <c r="AO9" s="6">
        <f t="shared" si="17"/>
        <v>81.648610456900585</v>
      </c>
      <c r="AQ9" s="5" t="s">
        <v>217</v>
      </c>
      <c r="AR9" s="20">
        <v>976</v>
      </c>
      <c r="AS9" s="26">
        <f t="shared" si="18"/>
        <v>562.17599999999993</v>
      </c>
      <c r="AT9" s="6">
        <f t="shared" si="19"/>
        <v>66.200659444182747</v>
      </c>
      <c r="BR9" s="23" t="s">
        <v>24</v>
      </c>
      <c r="BS9" s="25" t="s">
        <v>33</v>
      </c>
      <c r="BT9" s="24" t="s">
        <v>60</v>
      </c>
      <c r="BU9" s="5">
        <v>841581</v>
      </c>
      <c r="BV9" s="5" t="s">
        <v>112</v>
      </c>
      <c r="BW9" s="5"/>
      <c r="BX9" s="26">
        <f t="shared" si="3"/>
        <v>0</v>
      </c>
      <c r="BY9" s="21">
        <f t="shared" si="4"/>
        <v>0</v>
      </c>
    </row>
    <row r="10" spans="1:77">
      <c r="A10" s="5"/>
      <c r="B10" s="176"/>
      <c r="C10" s="20"/>
      <c r="D10" s="5"/>
      <c r="E10" s="20"/>
      <c r="F10" s="6"/>
      <c r="G10" s="6"/>
      <c r="H10" s="5"/>
      <c r="I10" s="55"/>
      <c r="J10" s="6"/>
      <c r="K10" s="6"/>
      <c r="L10" s="5"/>
      <c r="M10" s="55"/>
      <c r="N10" s="6"/>
      <c r="O10" s="6"/>
      <c r="P10" s="5"/>
      <c r="Q10" s="20"/>
      <c r="R10" s="6"/>
      <c r="S10" s="6"/>
      <c r="T10" s="5"/>
      <c r="U10" s="55"/>
      <c r="V10" s="6"/>
      <c r="W10" s="6"/>
      <c r="Y10" s="23"/>
      <c r="Z10" s="25"/>
      <c r="AA10" s="24"/>
      <c r="AB10" s="5"/>
      <c r="AC10" s="20"/>
      <c r="AD10" s="6"/>
      <c r="AE10" s="6"/>
      <c r="AG10" s="5"/>
      <c r="AH10" s="55"/>
      <c r="AI10" s="26"/>
      <c r="AJ10" s="6"/>
      <c r="AL10" s="5"/>
      <c r="AM10" s="20"/>
      <c r="AN10" s="26"/>
      <c r="AO10" s="6"/>
      <c r="AQ10" s="5"/>
      <c r="AR10" s="20"/>
      <c r="AS10" s="26"/>
      <c r="AT10" s="6"/>
      <c r="BR10" s="23"/>
      <c r="BS10" s="25"/>
      <c r="BT10" s="24"/>
      <c r="BU10" s="5"/>
      <c r="BV10" s="5"/>
      <c r="BW10" s="5"/>
      <c r="BX10" s="26"/>
      <c r="BY10" s="21"/>
    </row>
    <row r="11" spans="1:77">
      <c r="A11" s="5" t="s">
        <v>25</v>
      </c>
      <c r="B11" s="5" t="s">
        <v>30</v>
      </c>
      <c r="C11" s="20" t="s">
        <v>61</v>
      </c>
      <c r="D11" s="5" t="s">
        <v>143</v>
      </c>
      <c r="E11" s="20">
        <v>1322</v>
      </c>
      <c r="F11" s="6">
        <f t="shared" si="0"/>
        <v>727.1</v>
      </c>
      <c r="G11" s="6">
        <v>100</v>
      </c>
      <c r="H11" s="5" t="s">
        <v>169</v>
      </c>
      <c r="I11" s="55">
        <v>1181</v>
      </c>
      <c r="J11" s="6">
        <f t="shared" si="1"/>
        <v>651.91200000000003</v>
      </c>
      <c r="K11" s="6">
        <f t="shared" si="5"/>
        <v>89.659194058588923</v>
      </c>
      <c r="L11" s="5" t="s">
        <v>152</v>
      </c>
      <c r="M11" s="55">
        <v>1414</v>
      </c>
      <c r="N11" s="6">
        <f t="shared" si="6"/>
        <v>784.76999999999987</v>
      </c>
      <c r="O11" s="6">
        <f t="shared" si="7"/>
        <v>107.93150873332414</v>
      </c>
      <c r="P11" s="5" t="s">
        <v>233</v>
      </c>
      <c r="Q11" s="20">
        <v>1779</v>
      </c>
      <c r="R11" s="6">
        <f t="shared" si="8"/>
        <v>576.39599999999996</v>
      </c>
      <c r="S11" s="6">
        <f t="shared" si="9"/>
        <v>79.273277403383304</v>
      </c>
      <c r="T11" s="5" t="s">
        <v>215</v>
      </c>
      <c r="U11" s="55">
        <v>1016.6666666666666</v>
      </c>
      <c r="V11" s="6">
        <f t="shared" si="10"/>
        <v>508.33333333333331</v>
      </c>
      <c r="W11" s="6">
        <f t="shared" si="11"/>
        <v>69.912437537248422</v>
      </c>
      <c r="Y11" s="5" t="s">
        <v>25</v>
      </c>
      <c r="Z11" s="5" t="s">
        <v>30</v>
      </c>
      <c r="AA11" s="20" t="s">
        <v>61</v>
      </c>
      <c r="AB11" s="5" t="s">
        <v>153</v>
      </c>
      <c r="AC11" s="20">
        <v>1313</v>
      </c>
      <c r="AD11" s="6">
        <f t="shared" si="12"/>
        <v>551.46</v>
      </c>
      <c r="AE11" s="6">
        <f t="shared" si="13"/>
        <v>75.843762893687241</v>
      </c>
      <c r="AG11" s="5" t="s">
        <v>226</v>
      </c>
      <c r="AH11" s="55">
        <v>1373</v>
      </c>
      <c r="AI11" s="26">
        <f t="shared" si="14"/>
        <v>782.61</v>
      </c>
      <c r="AJ11" s="6">
        <f t="shared" si="15"/>
        <v>107.63443817906753</v>
      </c>
      <c r="AL11" s="5" t="s">
        <v>221</v>
      </c>
      <c r="AM11" s="20">
        <v>2114</v>
      </c>
      <c r="AN11" s="26">
        <f t="shared" si="16"/>
        <v>684.93599999999992</v>
      </c>
      <c r="AO11" s="6">
        <f t="shared" si="17"/>
        <v>94.201072754779247</v>
      </c>
      <c r="AQ11" s="5" t="s">
        <v>218</v>
      </c>
      <c r="AR11" s="20">
        <v>877</v>
      </c>
      <c r="AS11" s="26">
        <f t="shared" si="18"/>
        <v>505.15199999999999</v>
      </c>
      <c r="AT11" s="6">
        <f t="shared" si="19"/>
        <v>69.474900288818588</v>
      </c>
      <c r="BR11" s="5" t="s">
        <v>25</v>
      </c>
      <c r="BS11" s="5" t="s">
        <v>45</v>
      </c>
      <c r="BT11" s="20" t="s">
        <v>61</v>
      </c>
      <c r="BU11" s="5">
        <v>111723</v>
      </c>
      <c r="BV11" s="5" t="s">
        <v>112</v>
      </c>
      <c r="BW11" s="5"/>
      <c r="BX11" s="26">
        <f t="shared" si="3"/>
        <v>0</v>
      </c>
      <c r="BY11" s="21">
        <f t="shared" ref="BY11:BY16" si="20">BX11*100/$F12</f>
        <v>0</v>
      </c>
    </row>
    <row r="12" spans="1:77">
      <c r="A12" s="5" t="s">
        <v>25</v>
      </c>
      <c r="B12" s="5" t="s">
        <v>45</v>
      </c>
      <c r="C12" s="20" t="s">
        <v>61</v>
      </c>
      <c r="D12" s="5" t="s">
        <v>199</v>
      </c>
      <c r="E12" s="20">
        <v>1498</v>
      </c>
      <c r="F12" s="6">
        <f t="shared" si="0"/>
        <v>823.90000000000009</v>
      </c>
      <c r="G12" s="6">
        <v>100</v>
      </c>
      <c r="H12" s="5" t="s">
        <v>169</v>
      </c>
      <c r="I12" s="55">
        <v>1456</v>
      </c>
      <c r="J12" s="6">
        <f t="shared" si="1"/>
        <v>803.7120000000001</v>
      </c>
      <c r="K12" s="6">
        <f t="shared" si="5"/>
        <v>97.549702633814789</v>
      </c>
      <c r="L12" s="5" t="s">
        <v>152</v>
      </c>
      <c r="M12" s="55">
        <v>1398</v>
      </c>
      <c r="N12" s="6">
        <f t="shared" si="6"/>
        <v>775.88999999999987</v>
      </c>
      <c r="O12" s="6">
        <f t="shared" si="7"/>
        <v>94.172836509285077</v>
      </c>
      <c r="P12" s="5" t="s">
        <v>233</v>
      </c>
      <c r="Q12" s="20">
        <v>2002</v>
      </c>
      <c r="R12" s="6">
        <f t="shared" si="8"/>
        <v>648.64799999999991</v>
      </c>
      <c r="S12" s="6">
        <f t="shared" si="9"/>
        <v>78.728971962616797</v>
      </c>
      <c r="T12" s="5" t="s">
        <v>215</v>
      </c>
      <c r="U12" s="55">
        <v>1165</v>
      </c>
      <c r="V12" s="6">
        <f t="shared" si="10"/>
        <v>582.5</v>
      </c>
      <c r="W12" s="6">
        <f t="shared" si="11"/>
        <v>70.700327709673502</v>
      </c>
      <c r="Y12" s="5" t="s">
        <v>25</v>
      </c>
      <c r="Z12" s="5" t="s">
        <v>45</v>
      </c>
      <c r="AA12" s="20" t="s">
        <v>61</v>
      </c>
      <c r="AB12" s="5" t="s">
        <v>153</v>
      </c>
      <c r="AC12" s="20">
        <v>1375</v>
      </c>
      <c r="AD12" s="6">
        <f t="shared" si="12"/>
        <v>577.5</v>
      </c>
      <c r="AE12" s="6">
        <f t="shared" si="13"/>
        <v>70.09345794392523</v>
      </c>
      <c r="AG12" s="5" t="s">
        <v>226</v>
      </c>
      <c r="AH12" s="55">
        <v>1570</v>
      </c>
      <c r="AI12" s="26">
        <f t="shared" si="14"/>
        <v>894.9</v>
      </c>
      <c r="AJ12" s="6">
        <f t="shared" si="15"/>
        <v>108.61755067362543</v>
      </c>
      <c r="AL12" s="5" t="s">
        <v>222</v>
      </c>
      <c r="AM12" s="20">
        <v>2188</v>
      </c>
      <c r="AN12" s="26">
        <f t="shared" si="16"/>
        <v>708.91199999999981</v>
      </c>
      <c r="AO12" s="6">
        <f t="shared" si="17"/>
        <v>86.043451875227547</v>
      </c>
      <c r="AQ12" s="5" t="s">
        <v>217</v>
      </c>
      <c r="AR12" s="20">
        <v>1132</v>
      </c>
      <c r="AS12" s="26">
        <f t="shared" si="18"/>
        <v>652.03200000000004</v>
      </c>
      <c r="AT12" s="6">
        <f t="shared" si="19"/>
        <v>79.139701420075255</v>
      </c>
      <c r="BR12" s="5" t="s">
        <v>25</v>
      </c>
      <c r="BS12" s="5" t="s">
        <v>32</v>
      </c>
      <c r="BT12" s="20" t="s">
        <v>62</v>
      </c>
      <c r="BU12" s="5">
        <v>326978</v>
      </c>
      <c r="BV12" s="5" t="s">
        <v>112</v>
      </c>
      <c r="BW12" s="5"/>
      <c r="BX12" s="26">
        <f t="shared" si="3"/>
        <v>0</v>
      </c>
      <c r="BY12" s="21">
        <f t="shared" si="20"/>
        <v>0</v>
      </c>
    </row>
    <row r="13" spans="1:77">
      <c r="A13" s="5" t="s">
        <v>25</v>
      </c>
      <c r="B13" s="5" t="s">
        <v>32</v>
      </c>
      <c r="C13" s="20" t="s">
        <v>62</v>
      </c>
      <c r="D13" s="5" t="s">
        <v>143</v>
      </c>
      <c r="E13" s="20">
        <v>1613</v>
      </c>
      <c r="F13" s="6">
        <f t="shared" si="0"/>
        <v>887.15000000000009</v>
      </c>
      <c r="G13" s="6">
        <v>100</v>
      </c>
      <c r="H13" s="5" t="s">
        <v>158</v>
      </c>
      <c r="I13" s="55">
        <v>1318</v>
      </c>
      <c r="J13" s="6">
        <f t="shared" si="1"/>
        <v>727.53600000000006</v>
      </c>
      <c r="K13" s="6">
        <f t="shared" si="5"/>
        <v>82.008228597193252</v>
      </c>
      <c r="L13" s="5" t="s">
        <v>102</v>
      </c>
      <c r="M13" s="55">
        <v>1536</v>
      </c>
      <c r="N13" s="6">
        <f t="shared" si="6"/>
        <v>852.4799999999999</v>
      </c>
      <c r="O13" s="6">
        <f t="shared" si="7"/>
        <v>96.091979935749279</v>
      </c>
      <c r="P13" s="5" t="s">
        <v>233</v>
      </c>
      <c r="Q13" s="20">
        <v>2161</v>
      </c>
      <c r="R13" s="6">
        <f t="shared" si="8"/>
        <v>700.16399999999987</v>
      </c>
      <c r="S13" s="6">
        <f t="shared" si="9"/>
        <v>78.922842811249495</v>
      </c>
      <c r="T13" s="5" t="s">
        <v>215</v>
      </c>
      <c r="U13" s="55">
        <v>1263.3333333333333</v>
      </c>
      <c r="V13" s="6">
        <f t="shared" si="10"/>
        <v>631.66666666666663</v>
      </c>
      <c r="W13" s="6">
        <f t="shared" si="11"/>
        <v>71.201788498750673</v>
      </c>
      <c r="Y13" s="5" t="s">
        <v>25</v>
      </c>
      <c r="Z13" s="5" t="s">
        <v>32</v>
      </c>
      <c r="AA13" s="20" t="s">
        <v>62</v>
      </c>
      <c r="AB13" s="5" t="s">
        <v>153</v>
      </c>
      <c r="AC13" s="20">
        <v>1461</v>
      </c>
      <c r="AD13" s="6">
        <f t="shared" si="12"/>
        <v>613.62</v>
      </c>
      <c r="AE13" s="6">
        <f t="shared" si="13"/>
        <v>69.167559037366843</v>
      </c>
      <c r="AG13" s="5" t="s">
        <v>226</v>
      </c>
      <c r="AH13" s="55">
        <v>1599</v>
      </c>
      <c r="AI13" s="26">
        <f t="shared" si="14"/>
        <v>911.43000000000006</v>
      </c>
      <c r="AJ13" s="6">
        <f t="shared" si="15"/>
        <v>102.73685397057994</v>
      </c>
      <c r="AL13" s="5" t="s">
        <v>221</v>
      </c>
      <c r="AM13" s="20">
        <v>2861</v>
      </c>
      <c r="AN13" s="26">
        <f t="shared" si="16"/>
        <v>926.96399999999994</v>
      </c>
      <c r="AO13" s="6">
        <f t="shared" si="17"/>
        <v>104.48785436510171</v>
      </c>
      <c r="AQ13" s="5" t="s">
        <v>218</v>
      </c>
      <c r="AR13" s="20">
        <v>1094</v>
      </c>
      <c r="AS13" s="26">
        <f t="shared" si="18"/>
        <v>630.14400000000001</v>
      </c>
      <c r="AT13" s="6">
        <f t="shared" si="19"/>
        <v>71.030152736290361</v>
      </c>
      <c r="BR13" s="5" t="s">
        <v>25</v>
      </c>
      <c r="BS13" s="5" t="s">
        <v>31</v>
      </c>
      <c r="BT13" s="20" t="s">
        <v>62</v>
      </c>
      <c r="BU13" s="5">
        <v>455876</v>
      </c>
      <c r="BV13" s="5" t="s">
        <v>112</v>
      </c>
      <c r="BW13" s="5"/>
      <c r="BX13" s="26">
        <f t="shared" si="3"/>
        <v>0</v>
      </c>
      <c r="BY13" s="21">
        <f t="shared" si="20"/>
        <v>0</v>
      </c>
    </row>
    <row r="14" spans="1:77">
      <c r="A14" s="5" t="s">
        <v>25</v>
      </c>
      <c r="B14" s="5" t="s">
        <v>31</v>
      </c>
      <c r="C14" s="20" t="s">
        <v>62</v>
      </c>
      <c r="D14" s="5" t="s">
        <v>143</v>
      </c>
      <c r="E14" s="20">
        <v>1579</v>
      </c>
      <c r="F14" s="6">
        <f t="shared" si="0"/>
        <v>868.45</v>
      </c>
      <c r="G14" s="6">
        <v>100</v>
      </c>
      <c r="H14" s="5" t="s">
        <v>158</v>
      </c>
      <c r="I14" s="55">
        <v>1296</v>
      </c>
      <c r="J14" s="6">
        <f t="shared" si="1"/>
        <v>715.39200000000005</v>
      </c>
      <c r="K14" s="6">
        <f t="shared" si="5"/>
        <v>82.375726869710419</v>
      </c>
      <c r="L14" s="5" t="s">
        <v>152</v>
      </c>
      <c r="M14" s="55">
        <v>1492</v>
      </c>
      <c r="N14" s="6">
        <f t="shared" si="6"/>
        <v>828.06</v>
      </c>
      <c r="O14" s="6">
        <f t="shared" si="7"/>
        <v>95.349185330185961</v>
      </c>
      <c r="P14" s="5" t="s">
        <v>233</v>
      </c>
      <c r="Q14" s="20">
        <v>1809</v>
      </c>
      <c r="R14" s="6">
        <f t="shared" si="8"/>
        <v>586.11599999999987</v>
      </c>
      <c r="S14" s="6">
        <f t="shared" si="9"/>
        <v>67.489895791352382</v>
      </c>
      <c r="T14" s="5" t="s">
        <v>215</v>
      </c>
      <c r="U14" s="55">
        <v>1251.6666666666667</v>
      </c>
      <c r="V14" s="6">
        <f t="shared" si="10"/>
        <v>625.83333333333337</v>
      </c>
      <c r="W14" s="6">
        <f t="shared" si="11"/>
        <v>72.063254457174665</v>
      </c>
      <c r="Y14" s="5" t="s">
        <v>25</v>
      </c>
      <c r="Z14" s="5" t="s">
        <v>31</v>
      </c>
      <c r="AA14" s="20" t="s">
        <v>62</v>
      </c>
      <c r="AB14" s="5" t="s">
        <v>153</v>
      </c>
      <c r="AC14" s="20">
        <v>1401</v>
      </c>
      <c r="AD14" s="6">
        <f t="shared" si="12"/>
        <v>588.42000000000007</v>
      </c>
      <c r="AE14" s="6">
        <f t="shared" si="13"/>
        <v>67.755196038919919</v>
      </c>
      <c r="AG14" s="5" t="s">
        <v>226</v>
      </c>
      <c r="AH14" s="55">
        <v>1607</v>
      </c>
      <c r="AI14" s="26">
        <f t="shared" si="14"/>
        <v>915.99</v>
      </c>
      <c r="AJ14" s="6">
        <f t="shared" si="15"/>
        <v>105.4741205596177</v>
      </c>
      <c r="AL14" s="5" t="s">
        <v>221</v>
      </c>
      <c r="AM14" s="20">
        <v>2512</v>
      </c>
      <c r="AN14" s="26">
        <f t="shared" si="16"/>
        <v>813.88799999999992</v>
      </c>
      <c r="AO14" s="6">
        <f t="shared" si="17"/>
        <v>93.71731245322124</v>
      </c>
      <c r="AQ14" s="5" t="s">
        <v>217</v>
      </c>
      <c r="AR14" s="20">
        <v>1047</v>
      </c>
      <c r="AS14" s="26">
        <f t="shared" si="18"/>
        <v>603.072</v>
      </c>
      <c r="AT14" s="6">
        <f t="shared" si="19"/>
        <v>69.442339800794514</v>
      </c>
      <c r="BR14" s="5" t="s">
        <v>25</v>
      </c>
      <c r="BS14" s="5" t="s">
        <v>46</v>
      </c>
      <c r="BT14" s="20" t="s">
        <v>63</v>
      </c>
      <c r="BU14" s="5">
        <v>1258</v>
      </c>
      <c r="BV14" s="5" t="s">
        <v>112</v>
      </c>
      <c r="BW14" s="5"/>
      <c r="BX14" s="26">
        <f t="shared" si="3"/>
        <v>0</v>
      </c>
      <c r="BY14" s="21">
        <f t="shared" si="20"/>
        <v>0</v>
      </c>
    </row>
    <row r="15" spans="1:77">
      <c r="A15" s="5" t="s">
        <v>25</v>
      </c>
      <c r="B15" s="5" t="s">
        <v>46</v>
      </c>
      <c r="C15" s="20" t="s">
        <v>63</v>
      </c>
      <c r="D15" s="5" t="s">
        <v>143</v>
      </c>
      <c r="E15" s="20">
        <v>1993</v>
      </c>
      <c r="F15" s="6">
        <f t="shared" si="0"/>
        <v>1096.1500000000001</v>
      </c>
      <c r="G15" s="6">
        <v>100</v>
      </c>
      <c r="H15" s="5" t="s">
        <v>158</v>
      </c>
      <c r="I15" s="55">
        <v>2039</v>
      </c>
      <c r="J15" s="6">
        <f t="shared" si="1"/>
        <v>1125.528</v>
      </c>
      <c r="K15" s="6">
        <f t="shared" si="5"/>
        <v>102.68010764950051</v>
      </c>
      <c r="L15" s="5" t="s">
        <v>152</v>
      </c>
      <c r="M15" s="55">
        <v>1928</v>
      </c>
      <c r="N15" s="6">
        <f t="shared" si="6"/>
        <v>1070.04</v>
      </c>
      <c r="O15" s="6">
        <f t="shared" si="7"/>
        <v>97.618026729918341</v>
      </c>
      <c r="P15" s="5" t="s">
        <v>233</v>
      </c>
      <c r="Q15" s="20">
        <v>2713</v>
      </c>
      <c r="R15" s="6">
        <f t="shared" si="8"/>
        <v>879.01199999999983</v>
      </c>
      <c r="S15" s="6">
        <f t="shared" si="9"/>
        <v>80.190849792455396</v>
      </c>
      <c r="T15" s="5" t="s">
        <v>215</v>
      </c>
      <c r="U15" s="55">
        <v>1751.6666666666667</v>
      </c>
      <c r="V15" s="6">
        <f t="shared" si="10"/>
        <v>875.83333333333337</v>
      </c>
      <c r="W15" s="6">
        <f t="shared" si="11"/>
        <v>79.900865149234448</v>
      </c>
      <c r="Y15" s="5" t="s">
        <v>25</v>
      </c>
      <c r="Z15" s="5" t="s">
        <v>46</v>
      </c>
      <c r="AA15" s="20" t="s">
        <v>63</v>
      </c>
      <c r="AB15" s="5" t="s">
        <v>153</v>
      </c>
      <c r="AC15" s="20">
        <v>1681</v>
      </c>
      <c r="AD15" s="6">
        <f t="shared" si="12"/>
        <v>706.0200000000001</v>
      </c>
      <c r="AE15" s="6">
        <f t="shared" si="13"/>
        <v>64.409068101993341</v>
      </c>
      <c r="AG15" s="5" t="s">
        <v>226</v>
      </c>
      <c r="AH15" s="55">
        <v>2040</v>
      </c>
      <c r="AI15" s="26">
        <f t="shared" si="14"/>
        <v>1162.8000000000002</v>
      </c>
      <c r="AJ15" s="6">
        <f t="shared" si="15"/>
        <v>106.08037221183233</v>
      </c>
      <c r="AL15" s="5" t="s">
        <v>222</v>
      </c>
      <c r="AM15" s="20">
        <v>3598</v>
      </c>
      <c r="AN15" s="26">
        <f t="shared" si="16"/>
        <v>1165.752</v>
      </c>
      <c r="AO15" s="6">
        <f t="shared" si="17"/>
        <v>106.34967841992427</v>
      </c>
      <c r="AQ15" s="5" t="s">
        <v>298</v>
      </c>
      <c r="AR15" s="20">
        <v>1327</v>
      </c>
      <c r="AS15" s="26">
        <f t="shared" si="18"/>
        <v>764.35199999999998</v>
      </c>
      <c r="AT15" s="6">
        <f t="shared" si="19"/>
        <v>69.730602563517763</v>
      </c>
      <c r="BR15" s="5" t="s">
        <v>25</v>
      </c>
      <c r="BS15" s="5" t="s">
        <v>33</v>
      </c>
      <c r="BT15" s="20" t="s">
        <v>64</v>
      </c>
      <c r="BU15" s="5">
        <v>342431</v>
      </c>
      <c r="BV15" s="5" t="s">
        <v>112</v>
      </c>
      <c r="BW15" s="5"/>
      <c r="BX15" s="26">
        <f t="shared" si="3"/>
        <v>0</v>
      </c>
      <c r="BY15" s="21">
        <f t="shared" si="20"/>
        <v>0</v>
      </c>
    </row>
    <row r="16" spans="1:77">
      <c r="A16" s="5" t="s">
        <v>25</v>
      </c>
      <c r="B16" s="5" t="s">
        <v>33</v>
      </c>
      <c r="C16" s="20" t="s">
        <v>64</v>
      </c>
      <c r="D16" s="5" t="s">
        <v>143</v>
      </c>
      <c r="E16" s="20">
        <v>1544</v>
      </c>
      <c r="F16" s="6">
        <f t="shared" si="0"/>
        <v>849.2</v>
      </c>
      <c r="G16" s="6">
        <v>100</v>
      </c>
      <c r="H16" s="5" t="s">
        <v>158</v>
      </c>
      <c r="I16" s="177">
        <v>1311.18</v>
      </c>
      <c r="J16" s="6">
        <f t="shared" si="1"/>
        <v>723.77136000000007</v>
      </c>
      <c r="K16" s="6">
        <f t="shared" si="5"/>
        <v>85.229788035798407</v>
      </c>
      <c r="L16" s="5" t="s">
        <v>211</v>
      </c>
      <c r="M16" s="55">
        <v>1503</v>
      </c>
      <c r="N16" s="6">
        <f t="shared" si="6"/>
        <v>834.16499999999985</v>
      </c>
      <c r="O16" s="6">
        <f t="shared" si="7"/>
        <v>98.2295101271785</v>
      </c>
      <c r="P16" s="5" t="s">
        <v>233</v>
      </c>
      <c r="Q16" s="20">
        <v>1953</v>
      </c>
      <c r="R16" s="6">
        <f t="shared" si="8"/>
        <v>632.77199999999993</v>
      </c>
      <c r="S16" s="6">
        <f t="shared" si="9"/>
        <v>74.51389543099387</v>
      </c>
      <c r="T16" s="5" t="s">
        <v>215</v>
      </c>
      <c r="U16" s="55">
        <v>1138.3333333333333</v>
      </c>
      <c r="V16" s="6">
        <f t="shared" si="10"/>
        <v>569.16666666666663</v>
      </c>
      <c r="W16" s="6">
        <f t="shared" si="11"/>
        <v>67.02386559899513</v>
      </c>
      <c r="Y16" s="5" t="s">
        <v>25</v>
      </c>
      <c r="Z16" s="5" t="s">
        <v>33</v>
      </c>
      <c r="AA16" s="20" t="s">
        <v>64</v>
      </c>
      <c r="AB16" s="5" t="s">
        <v>153</v>
      </c>
      <c r="AC16" s="20">
        <v>1384</v>
      </c>
      <c r="AD16" s="6">
        <f t="shared" si="12"/>
        <v>581.28000000000009</v>
      </c>
      <c r="AE16" s="6">
        <f t="shared" si="13"/>
        <v>68.450306170513429</v>
      </c>
      <c r="AG16" s="5" t="s">
        <v>112</v>
      </c>
      <c r="AH16" s="55">
        <v>1619</v>
      </c>
      <c r="AI16" s="26">
        <f t="shared" si="14"/>
        <v>922.83</v>
      </c>
      <c r="AJ16" s="6">
        <f t="shared" si="15"/>
        <v>108.67051342439943</v>
      </c>
      <c r="AL16" s="5" t="s">
        <v>221</v>
      </c>
      <c r="AM16" s="178">
        <v>2140</v>
      </c>
      <c r="AN16" s="26">
        <f t="shared" si="16"/>
        <v>693.3599999999999</v>
      </c>
      <c r="AO16" s="6">
        <f t="shared" si="17"/>
        <v>81.648610456900585</v>
      </c>
      <c r="AQ16" s="5" t="s">
        <v>217</v>
      </c>
      <c r="AR16" s="20">
        <v>976</v>
      </c>
      <c r="AS16" s="26">
        <f t="shared" si="18"/>
        <v>562.17599999999993</v>
      </c>
      <c r="AT16" s="6">
        <f t="shared" si="19"/>
        <v>66.200659444182747</v>
      </c>
      <c r="BR16" s="5" t="s">
        <v>25</v>
      </c>
      <c r="BS16" s="5" t="s">
        <v>34</v>
      </c>
      <c r="BT16" s="20" t="s">
        <v>65</v>
      </c>
      <c r="BU16" s="5">
        <v>55425</v>
      </c>
      <c r="BV16" s="5" t="s">
        <v>112</v>
      </c>
      <c r="BW16" s="5"/>
      <c r="BX16" s="26">
        <f t="shared" si="3"/>
        <v>0</v>
      </c>
      <c r="BY16" s="21">
        <f t="shared" si="20"/>
        <v>0</v>
      </c>
    </row>
    <row r="17" spans="1:77">
      <c r="A17" s="5" t="s">
        <v>25</v>
      </c>
      <c r="B17" s="5" t="s">
        <v>34</v>
      </c>
      <c r="C17" s="20" t="s">
        <v>200</v>
      </c>
      <c r="D17" s="5" t="s">
        <v>143</v>
      </c>
      <c r="E17" s="20">
        <v>2490</v>
      </c>
      <c r="F17" s="6">
        <f t="shared" si="0"/>
        <v>1369.5</v>
      </c>
      <c r="G17" s="6">
        <v>100</v>
      </c>
      <c r="H17" s="5" t="s">
        <v>158</v>
      </c>
      <c r="I17" s="55">
        <v>2337</v>
      </c>
      <c r="J17" s="6">
        <f t="shared" si="1"/>
        <v>1290.0240000000001</v>
      </c>
      <c r="K17" s="6">
        <f t="shared" si="5"/>
        <v>94.196714129244256</v>
      </c>
      <c r="L17" s="5" t="s">
        <v>152</v>
      </c>
      <c r="M17" s="55">
        <v>2542</v>
      </c>
      <c r="N17" s="6">
        <f t="shared" si="6"/>
        <v>1410.81</v>
      </c>
      <c r="O17" s="6">
        <f t="shared" si="7"/>
        <v>103.01642935377875</v>
      </c>
      <c r="P17" s="5" t="s">
        <v>233</v>
      </c>
      <c r="Q17" s="20">
        <v>3520</v>
      </c>
      <c r="R17" s="6">
        <f t="shared" si="8"/>
        <v>1140.4799999999998</v>
      </c>
      <c r="S17" s="6">
        <f t="shared" si="9"/>
        <v>83.277108433734924</v>
      </c>
      <c r="T17" s="5" t="s">
        <v>215</v>
      </c>
      <c r="U17" s="55">
        <v>2095</v>
      </c>
      <c r="V17" s="6">
        <f t="shared" si="10"/>
        <v>1047.5</v>
      </c>
      <c r="W17" s="6">
        <f t="shared" si="11"/>
        <v>76.487769258853589</v>
      </c>
      <c r="Y17" s="5" t="s">
        <v>25</v>
      </c>
      <c r="Z17" s="5" t="s">
        <v>34</v>
      </c>
      <c r="AA17" s="20" t="s">
        <v>200</v>
      </c>
      <c r="AB17" s="5" t="s">
        <v>153</v>
      </c>
      <c r="AC17" s="20">
        <v>2065</v>
      </c>
      <c r="AD17" s="6">
        <f t="shared" si="12"/>
        <v>867.30000000000007</v>
      </c>
      <c r="AE17" s="6">
        <f t="shared" si="13"/>
        <v>63.329682365826947</v>
      </c>
      <c r="AG17" s="5" t="s">
        <v>226</v>
      </c>
      <c r="AH17" s="55">
        <v>2567</v>
      </c>
      <c r="AI17" s="26">
        <f t="shared" si="14"/>
        <v>1463.19</v>
      </c>
      <c r="AJ17" s="6">
        <f t="shared" si="15"/>
        <v>106.84118291347207</v>
      </c>
      <c r="AL17" s="5" t="s">
        <v>222</v>
      </c>
      <c r="AM17" s="178">
        <v>3693</v>
      </c>
      <c r="AN17" s="26">
        <f t="shared" si="16"/>
        <v>1196.5319999999997</v>
      </c>
      <c r="AO17" s="6">
        <f t="shared" si="17"/>
        <v>87.369989047097462</v>
      </c>
      <c r="AQ17" s="5" t="s">
        <v>218</v>
      </c>
      <c r="AR17" s="20">
        <v>1761</v>
      </c>
      <c r="AS17" s="26">
        <f t="shared" si="18"/>
        <v>1014.336</v>
      </c>
      <c r="AT17" s="6">
        <f t="shared" si="19"/>
        <v>74.06615553121577</v>
      </c>
      <c r="BR17" s="23" t="s">
        <v>26</v>
      </c>
      <c r="BS17" s="25" t="s">
        <v>35</v>
      </c>
      <c r="BT17" s="24" t="s">
        <v>66</v>
      </c>
      <c r="BU17" s="5">
        <v>699716</v>
      </c>
      <c r="BV17" s="5" t="s">
        <v>113</v>
      </c>
      <c r="BW17" s="5"/>
      <c r="BX17" s="26">
        <f t="shared" si="3"/>
        <v>0</v>
      </c>
      <c r="BY17" s="21">
        <f>BX17*100/$F19</f>
        <v>0</v>
      </c>
    </row>
    <row r="18" spans="1:77">
      <c r="A18" s="5"/>
      <c r="B18" s="5"/>
      <c r="C18" s="20"/>
      <c r="D18" s="5"/>
      <c r="E18" s="20"/>
      <c r="F18" s="6"/>
      <c r="G18" s="6"/>
      <c r="H18" s="5"/>
      <c r="I18" s="55"/>
      <c r="J18" s="6"/>
      <c r="K18" s="6"/>
      <c r="L18" s="5"/>
      <c r="M18" s="55"/>
      <c r="N18" s="6"/>
      <c r="O18" s="6"/>
      <c r="P18" s="5"/>
      <c r="Q18" s="20"/>
      <c r="R18" s="6"/>
      <c r="S18" s="6"/>
      <c r="T18" s="5"/>
      <c r="U18" s="55"/>
      <c r="V18" s="6"/>
      <c r="W18" s="6"/>
      <c r="Y18" s="5"/>
      <c r="Z18" s="5"/>
      <c r="AA18" s="20"/>
      <c r="AB18" s="5"/>
      <c r="AC18" s="20"/>
      <c r="AD18" s="6"/>
      <c r="AE18" s="6"/>
      <c r="AG18" s="5"/>
      <c r="AH18" s="55"/>
      <c r="AI18" s="26"/>
      <c r="AJ18" s="6"/>
      <c r="AL18" s="5"/>
      <c r="AM18" s="20"/>
      <c r="AN18" s="26"/>
      <c r="AO18" s="6"/>
      <c r="AQ18" s="5"/>
      <c r="AR18" s="20"/>
      <c r="AS18" s="26"/>
      <c r="AT18" s="6"/>
      <c r="BR18" s="23"/>
      <c r="BS18" s="25"/>
      <c r="BT18" s="24"/>
      <c r="BU18" s="5"/>
      <c r="BV18" s="5"/>
      <c r="BW18" s="5"/>
      <c r="BX18" s="26"/>
      <c r="BY18" s="21"/>
    </row>
    <row r="19" spans="1:77">
      <c r="A19" s="23" t="s">
        <v>196</v>
      </c>
      <c r="B19" s="25" t="s">
        <v>35</v>
      </c>
      <c r="C19" s="24" t="s">
        <v>66</v>
      </c>
      <c r="D19" s="5" t="s">
        <v>293</v>
      </c>
      <c r="E19" s="20">
        <v>1583</v>
      </c>
      <c r="F19" s="6">
        <f t="shared" si="0"/>
        <v>870.65000000000009</v>
      </c>
      <c r="G19" s="6">
        <v>100</v>
      </c>
      <c r="H19" s="5" t="s">
        <v>136</v>
      </c>
      <c r="I19" s="55">
        <v>1684</v>
      </c>
      <c r="J19" s="6">
        <f t="shared" si="1"/>
        <v>929.5680000000001</v>
      </c>
      <c r="K19" s="6">
        <f t="shared" si="5"/>
        <v>106.76712800781024</v>
      </c>
      <c r="L19" s="5" t="s">
        <v>170</v>
      </c>
      <c r="M19" s="55">
        <v>1508</v>
      </c>
      <c r="N19" s="6">
        <f t="shared" si="6"/>
        <v>836.93999999999994</v>
      </c>
      <c r="O19" s="6">
        <f t="shared" si="7"/>
        <v>96.128180095331061</v>
      </c>
      <c r="P19" s="5" t="s">
        <v>234</v>
      </c>
      <c r="Q19" s="20">
        <v>2589</v>
      </c>
      <c r="R19" s="6">
        <f t="shared" si="8"/>
        <v>838.8359999999999</v>
      </c>
      <c r="S19" s="6">
        <f t="shared" si="9"/>
        <v>96.345948429334385</v>
      </c>
      <c r="T19" s="5" t="s">
        <v>215</v>
      </c>
      <c r="U19" s="55">
        <v>1365</v>
      </c>
      <c r="V19" s="6">
        <f t="shared" si="10"/>
        <v>682.5</v>
      </c>
      <c r="W19" s="6">
        <f t="shared" si="11"/>
        <v>78.389708838224308</v>
      </c>
      <c r="Y19" s="23" t="s">
        <v>196</v>
      </c>
      <c r="Z19" s="25" t="s">
        <v>35</v>
      </c>
      <c r="AA19" s="24" t="s">
        <v>66</v>
      </c>
      <c r="AB19" s="5" t="s">
        <v>153</v>
      </c>
      <c r="AC19" s="20">
        <v>1502</v>
      </c>
      <c r="AD19" s="6">
        <f t="shared" si="12"/>
        <v>630.84</v>
      </c>
      <c r="AE19" s="6">
        <f t="shared" si="13"/>
        <v>72.456210876931024</v>
      </c>
      <c r="AG19" s="5" t="s">
        <v>227</v>
      </c>
      <c r="AH19" s="55">
        <v>1677</v>
      </c>
      <c r="AI19" s="26">
        <f t="shared" si="14"/>
        <v>955.89</v>
      </c>
      <c r="AJ19" s="6">
        <f t="shared" si="15"/>
        <v>109.79038649285016</v>
      </c>
      <c r="AL19" s="5" t="s">
        <v>223</v>
      </c>
      <c r="AM19" s="20">
        <v>2605</v>
      </c>
      <c r="AN19" s="26">
        <f t="shared" si="16"/>
        <v>844.02</v>
      </c>
      <c r="AO19" s="6">
        <f t="shared" si="17"/>
        <v>96.941365646356161</v>
      </c>
      <c r="AQ19" s="5" t="s">
        <v>299</v>
      </c>
      <c r="AR19" s="20">
        <v>1263</v>
      </c>
      <c r="AS19" s="26">
        <f t="shared" si="18"/>
        <v>727.48800000000006</v>
      </c>
      <c r="AT19" s="6">
        <f t="shared" si="19"/>
        <v>83.556882788721069</v>
      </c>
      <c r="BR19" s="23" t="s">
        <v>26</v>
      </c>
      <c r="BS19" s="25" t="s">
        <v>37</v>
      </c>
      <c r="BT19" s="24" t="s">
        <v>68</v>
      </c>
      <c r="BU19" s="5">
        <v>76312</v>
      </c>
      <c r="BV19" s="5" t="s">
        <v>113</v>
      </c>
      <c r="BW19" s="5"/>
      <c r="BX19" s="26">
        <f t="shared" si="3"/>
        <v>0</v>
      </c>
      <c r="BY19" s="21">
        <f t="shared" ref="BY19:BY22" si="21">BX19*100/$F21</f>
        <v>0</v>
      </c>
    </row>
    <row r="20" spans="1:77">
      <c r="A20" s="23" t="s">
        <v>196</v>
      </c>
      <c r="B20" s="25" t="s">
        <v>36</v>
      </c>
      <c r="C20" s="24" t="s">
        <v>67</v>
      </c>
      <c r="D20" s="5" t="s">
        <v>293</v>
      </c>
      <c r="E20" s="20">
        <v>1647</v>
      </c>
      <c r="F20" s="6">
        <f t="shared" si="0"/>
        <v>905.85</v>
      </c>
      <c r="G20" s="6">
        <v>100</v>
      </c>
      <c r="H20" s="5" t="s">
        <v>136</v>
      </c>
      <c r="I20" s="55">
        <v>1753</v>
      </c>
      <c r="J20" s="6">
        <f t="shared" si="1"/>
        <v>967.65600000000006</v>
      </c>
      <c r="K20" s="6">
        <f t="shared" si="5"/>
        <v>106.82298393773804</v>
      </c>
      <c r="L20" s="5" t="s">
        <v>170</v>
      </c>
      <c r="M20" s="55">
        <v>1613</v>
      </c>
      <c r="N20" s="6">
        <f t="shared" si="6"/>
        <v>895.21499999999992</v>
      </c>
      <c r="O20" s="6">
        <f t="shared" si="7"/>
        <v>98.825964563669459</v>
      </c>
      <c r="P20" s="5" t="s">
        <v>234</v>
      </c>
      <c r="Q20" s="20">
        <v>3809</v>
      </c>
      <c r="R20" s="6">
        <f t="shared" si="8"/>
        <v>1234.1159999999998</v>
      </c>
      <c r="S20" s="6">
        <f t="shared" si="9"/>
        <v>136.23845007451561</v>
      </c>
      <c r="T20" s="5" t="s">
        <v>215</v>
      </c>
      <c r="U20" s="177">
        <v>1475.2529999999999</v>
      </c>
      <c r="V20" s="6">
        <f t="shared" si="10"/>
        <v>737.62649999999996</v>
      </c>
      <c r="W20" s="6">
        <f t="shared" si="11"/>
        <v>81.429210134128155</v>
      </c>
      <c r="Y20" s="23" t="s">
        <v>196</v>
      </c>
      <c r="Z20" s="25" t="s">
        <v>36</v>
      </c>
      <c r="AA20" s="24" t="s">
        <v>67</v>
      </c>
      <c r="AB20" s="5" t="s">
        <v>153</v>
      </c>
      <c r="AC20" s="20">
        <v>2012</v>
      </c>
      <c r="AD20" s="6">
        <f t="shared" si="12"/>
        <v>845.04000000000008</v>
      </c>
      <c r="AE20" s="6">
        <f t="shared" si="13"/>
        <v>93.286968041066416</v>
      </c>
      <c r="AG20" s="5" t="s">
        <v>228</v>
      </c>
      <c r="AH20" s="55">
        <v>1782</v>
      </c>
      <c r="AI20" s="26">
        <f t="shared" si="14"/>
        <v>1015.74</v>
      </c>
      <c r="AJ20" s="6">
        <f t="shared" si="15"/>
        <v>112.1311475409836</v>
      </c>
      <c r="AL20" s="5" t="s">
        <v>223</v>
      </c>
      <c r="AM20" s="20">
        <v>2728</v>
      </c>
      <c r="AN20" s="26">
        <f t="shared" si="16"/>
        <v>883.87199999999984</v>
      </c>
      <c r="AO20" s="6">
        <f t="shared" si="17"/>
        <v>97.573770491803259</v>
      </c>
      <c r="AQ20" s="5" t="s">
        <v>299</v>
      </c>
      <c r="AR20" s="20">
        <v>1593</v>
      </c>
      <c r="AS20" s="26">
        <f t="shared" si="18"/>
        <v>917.56799999999998</v>
      </c>
      <c r="AT20" s="6">
        <f t="shared" si="19"/>
        <v>101.29359165424739</v>
      </c>
      <c r="BR20" s="23" t="s">
        <v>26</v>
      </c>
      <c r="BS20" s="25" t="s">
        <v>38</v>
      </c>
      <c r="BT20" s="24" t="s">
        <v>68</v>
      </c>
      <c r="BU20" s="5">
        <v>192955</v>
      </c>
      <c r="BV20" s="5" t="s">
        <v>113</v>
      </c>
      <c r="BW20" s="5"/>
      <c r="BX20" s="26">
        <f t="shared" si="3"/>
        <v>0</v>
      </c>
      <c r="BY20" s="21">
        <f t="shared" si="21"/>
        <v>0</v>
      </c>
    </row>
    <row r="21" spans="1:77">
      <c r="A21" s="23" t="s">
        <v>196</v>
      </c>
      <c r="B21" s="25" t="s">
        <v>37</v>
      </c>
      <c r="C21" s="24" t="s">
        <v>144</v>
      </c>
      <c r="D21" s="5" t="s">
        <v>293</v>
      </c>
      <c r="E21" s="20">
        <v>1971</v>
      </c>
      <c r="F21" s="6">
        <f t="shared" si="0"/>
        <v>1084.0500000000002</v>
      </c>
      <c r="G21" s="6">
        <v>100</v>
      </c>
      <c r="H21" s="5" t="s">
        <v>136</v>
      </c>
      <c r="I21" s="55">
        <v>1920</v>
      </c>
      <c r="J21" s="6">
        <f t="shared" si="1"/>
        <v>1059.8400000000001</v>
      </c>
      <c r="K21" s="6">
        <f t="shared" si="5"/>
        <v>97.766708177667084</v>
      </c>
      <c r="L21" s="5" t="s">
        <v>170</v>
      </c>
      <c r="M21" s="55">
        <v>1845</v>
      </c>
      <c r="N21" s="6">
        <f t="shared" si="6"/>
        <v>1023.9749999999999</v>
      </c>
      <c r="O21" s="6">
        <f t="shared" si="7"/>
        <v>94.458281444582781</v>
      </c>
      <c r="P21" s="5" t="s">
        <v>235</v>
      </c>
      <c r="Q21" s="20">
        <v>2568</v>
      </c>
      <c r="R21" s="6">
        <f t="shared" si="8"/>
        <v>832.03199999999993</v>
      </c>
      <c r="S21" s="6">
        <f t="shared" si="9"/>
        <v>76.752179327521773</v>
      </c>
      <c r="T21" s="5" t="s">
        <v>215</v>
      </c>
      <c r="U21" s="55">
        <v>1515</v>
      </c>
      <c r="V21" s="6">
        <f t="shared" si="10"/>
        <v>757.5</v>
      </c>
      <c r="W21" s="6">
        <f t="shared" si="11"/>
        <v>69.876850698768493</v>
      </c>
      <c r="Y21" s="23" t="s">
        <v>196</v>
      </c>
      <c r="Z21" s="25" t="s">
        <v>37</v>
      </c>
      <c r="AA21" s="24" t="s">
        <v>144</v>
      </c>
      <c r="AB21" s="5" t="s">
        <v>153</v>
      </c>
      <c r="AC21" s="20">
        <v>1627</v>
      </c>
      <c r="AD21" s="6">
        <f t="shared" si="12"/>
        <v>683.34</v>
      </c>
      <c r="AE21" s="6">
        <f t="shared" si="13"/>
        <v>63.035837830358368</v>
      </c>
      <c r="AG21" s="5" t="s">
        <v>227</v>
      </c>
      <c r="AH21" s="55">
        <v>1943</v>
      </c>
      <c r="AI21" s="26">
        <f t="shared" si="14"/>
        <v>1107.51</v>
      </c>
      <c r="AJ21" s="6">
        <f t="shared" si="15"/>
        <v>102.16410682164106</v>
      </c>
      <c r="AL21" s="5" t="s">
        <v>223</v>
      </c>
      <c r="AM21" s="20">
        <v>3121</v>
      </c>
      <c r="AN21" s="26">
        <f t="shared" si="16"/>
        <v>1011.2039999999997</v>
      </c>
      <c r="AO21" s="6">
        <f t="shared" si="17"/>
        <v>93.28019925280195</v>
      </c>
      <c r="AQ21" s="5" t="s">
        <v>299</v>
      </c>
      <c r="AR21" s="20">
        <v>1416</v>
      </c>
      <c r="AS21" s="26">
        <f t="shared" si="18"/>
        <v>815.61599999999999</v>
      </c>
      <c r="AT21" s="6">
        <f t="shared" si="19"/>
        <v>75.237858032378568</v>
      </c>
      <c r="BR21" s="23" t="s">
        <v>26</v>
      </c>
      <c r="BS21" s="25" t="s">
        <v>39</v>
      </c>
      <c r="BT21" s="24" t="s">
        <v>69</v>
      </c>
      <c r="BU21" s="5">
        <v>199410</v>
      </c>
      <c r="BV21" s="5" t="s">
        <v>113</v>
      </c>
      <c r="BW21" s="5"/>
      <c r="BX21" s="26">
        <f t="shared" si="3"/>
        <v>0</v>
      </c>
      <c r="BY21" s="21">
        <f t="shared" si="21"/>
        <v>0</v>
      </c>
    </row>
    <row r="22" spans="1:77">
      <c r="A22" s="23" t="s">
        <v>196</v>
      </c>
      <c r="B22" s="25" t="s">
        <v>38</v>
      </c>
      <c r="C22" s="24" t="s">
        <v>201</v>
      </c>
      <c r="D22" s="5" t="s">
        <v>293</v>
      </c>
      <c r="E22" s="20">
        <v>2285</v>
      </c>
      <c r="F22" s="6">
        <f t="shared" si="0"/>
        <v>1256.75</v>
      </c>
      <c r="G22" s="6">
        <v>100</v>
      </c>
      <c r="H22" s="5" t="s">
        <v>136</v>
      </c>
      <c r="I22" s="55">
        <v>2379</v>
      </c>
      <c r="J22" s="6">
        <f t="shared" si="1"/>
        <v>1313.2080000000001</v>
      </c>
      <c r="K22" s="6">
        <f t="shared" si="5"/>
        <v>104.49238114183412</v>
      </c>
      <c r="L22" s="5" t="s">
        <v>170</v>
      </c>
      <c r="M22" s="55">
        <v>2155</v>
      </c>
      <c r="N22" s="6">
        <f t="shared" si="6"/>
        <v>1196.0249999999999</v>
      </c>
      <c r="O22" s="6">
        <f t="shared" si="7"/>
        <v>95.168092301571505</v>
      </c>
      <c r="P22" s="5" t="s">
        <v>234</v>
      </c>
      <c r="Q22" s="20">
        <v>2939</v>
      </c>
      <c r="R22" s="6">
        <f t="shared" si="8"/>
        <v>952.23599999999988</v>
      </c>
      <c r="S22" s="6">
        <f t="shared" si="9"/>
        <v>75.76972349313705</v>
      </c>
      <c r="T22" s="5" t="s">
        <v>215</v>
      </c>
      <c r="U22" s="55">
        <v>1760</v>
      </c>
      <c r="V22" s="6">
        <f t="shared" si="10"/>
        <v>880</v>
      </c>
      <c r="W22" s="6">
        <f t="shared" si="11"/>
        <v>70.021881838074393</v>
      </c>
      <c r="Y22" s="23" t="s">
        <v>196</v>
      </c>
      <c r="Z22" s="25" t="s">
        <v>38</v>
      </c>
      <c r="AA22" s="24" t="s">
        <v>201</v>
      </c>
      <c r="AB22" s="5" t="s">
        <v>153</v>
      </c>
      <c r="AC22" s="20">
        <v>1773</v>
      </c>
      <c r="AD22" s="6">
        <f t="shared" si="12"/>
        <v>744.66000000000008</v>
      </c>
      <c r="AE22" s="6">
        <f t="shared" si="13"/>
        <v>59.252834692659647</v>
      </c>
      <c r="AG22" s="5" t="s">
        <v>228</v>
      </c>
      <c r="AH22" s="55">
        <v>2340</v>
      </c>
      <c r="AI22" s="26">
        <f t="shared" si="14"/>
        <v>1333.8000000000002</v>
      </c>
      <c r="AJ22" s="6">
        <f t="shared" si="15"/>
        <v>106.13089317684506</v>
      </c>
      <c r="AL22" s="5" t="s">
        <v>223</v>
      </c>
      <c r="AM22" s="20">
        <v>3694</v>
      </c>
      <c r="AN22" s="26">
        <f t="shared" si="16"/>
        <v>1196.8559999999998</v>
      </c>
      <c r="AO22" s="6">
        <f t="shared" si="17"/>
        <v>95.234215237716313</v>
      </c>
      <c r="AQ22" s="5" t="s">
        <v>300</v>
      </c>
      <c r="AR22" s="20">
        <v>1679</v>
      </c>
      <c r="AS22" s="26">
        <f t="shared" si="18"/>
        <v>967.10400000000004</v>
      </c>
      <c r="AT22" s="6">
        <f t="shared" si="19"/>
        <v>76.952775014919439</v>
      </c>
      <c r="BR22" s="23" t="s">
        <v>26</v>
      </c>
      <c r="BS22" s="25" t="s">
        <v>40</v>
      </c>
      <c r="BT22" s="24" t="s">
        <v>70</v>
      </c>
      <c r="BU22" s="5">
        <v>709094</v>
      </c>
      <c r="BV22" s="5" t="s">
        <v>113</v>
      </c>
      <c r="BW22" s="5"/>
      <c r="BX22" s="26">
        <f t="shared" si="3"/>
        <v>0</v>
      </c>
      <c r="BY22" s="21">
        <f t="shared" si="21"/>
        <v>0</v>
      </c>
    </row>
    <row r="23" spans="1:77">
      <c r="A23" s="23" t="s">
        <v>196</v>
      </c>
      <c r="B23" s="25" t="s">
        <v>202</v>
      </c>
      <c r="C23" s="24" t="s">
        <v>203</v>
      </c>
      <c r="D23" s="5" t="s">
        <v>293</v>
      </c>
      <c r="E23" s="20">
        <v>2355</v>
      </c>
      <c r="F23" s="6">
        <f t="shared" si="0"/>
        <v>1295.25</v>
      </c>
      <c r="G23" s="6">
        <v>100</v>
      </c>
      <c r="H23" s="5" t="s">
        <v>136</v>
      </c>
      <c r="I23" s="55">
        <v>2562</v>
      </c>
      <c r="J23" s="6">
        <f t="shared" si="1"/>
        <v>1414.2240000000002</v>
      </c>
      <c r="K23" s="6">
        <f t="shared" si="5"/>
        <v>109.18540822235092</v>
      </c>
      <c r="L23" s="5" t="s">
        <v>170</v>
      </c>
      <c r="M23" s="55">
        <v>2453</v>
      </c>
      <c r="N23" s="6">
        <f t="shared" si="6"/>
        <v>1361.4149999999997</v>
      </c>
      <c r="O23" s="6">
        <f t="shared" si="7"/>
        <v>105.10828025477704</v>
      </c>
      <c r="P23" s="5" t="s">
        <v>234</v>
      </c>
      <c r="Q23" s="20">
        <v>3217</v>
      </c>
      <c r="R23" s="6">
        <f t="shared" si="8"/>
        <v>1042.3079999999998</v>
      </c>
      <c r="S23" s="6">
        <f t="shared" si="9"/>
        <v>80.471569195136055</v>
      </c>
      <c r="T23" s="5" t="s">
        <v>215</v>
      </c>
      <c r="U23" s="177">
        <v>2116.5299999999997</v>
      </c>
      <c r="V23" s="6">
        <f t="shared" si="10"/>
        <v>1058.2649999999999</v>
      </c>
      <c r="W23" s="6">
        <f t="shared" si="11"/>
        <v>81.703532136653138</v>
      </c>
      <c r="Y23" s="23" t="s">
        <v>196</v>
      </c>
      <c r="Z23" s="25" t="s">
        <v>202</v>
      </c>
      <c r="AA23" s="24" t="s">
        <v>203</v>
      </c>
      <c r="AB23" s="5" t="s">
        <v>153</v>
      </c>
      <c r="AC23" s="20">
        <v>1851</v>
      </c>
      <c r="AD23" s="6">
        <f t="shared" si="12"/>
        <v>777.42000000000007</v>
      </c>
      <c r="AE23" s="6">
        <f t="shared" si="13"/>
        <v>60.020845396641576</v>
      </c>
      <c r="AG23" s="5" t="s">
        <v>228</v>
      </c>
      <c r="AH23" s="55">
        <v>2585</v>
      </c>
      <c r="AI23" s="26">
        <f t="shared" si="14"/>
        <v>1473.45</v>
      </c>
      <c r="AJ23" s="6">
        <f t="shared" si="15"/>
        <v>113.75796178343948</v>
      </c>
      <c r="AL23" s="5" t="s">
        <v>223</v>
      </c>
      <c r="AM23" s="20">
        <v>4053</v>
      </c>
      <c r="AN23" s="26">
        <f t="shared" si="16"/>
        <v>1313.172</v>
      </c>
      <c r="AO23" s="6">
        <f t="shared" si="17"/>
        <v>101.38367110596411</v>
      </c>
      <c r="AQ23" s="5" t="s">
        <v>299</v>
      </c>
      <c r="AR23" s="20">
        <v>2034</v>
      </c>
      <c r="AS23" s="26">
        <f t="shared" si="18"/>
        <v>1171.5840000000001</v>
      </c>
      <c r="AT23" s="6">
        <f t="shared" si="19"/>
        <v>90.452345107122184</v>
      </c>
      <c r="BR23" s="23"/>
      <c r="BS23" s="25"/>
      <c r="BT23" s="24"/>
      <c r="BU23" s="5"/>
      <c r="BV23" s="5"/>
      <c r="BW23" s="5"/>
      <c r="BX23" s="26"/>
      <c r="BY23" s="21"/>
    </row>
    <row r="24" spans="1:77">
      <c r="A24" s="23" t="s">
        <v>196</v>
      </c>
      <c r="B24" s="25" t="s">
        <v>39</v>
      </c>
      <c r="C24" s="24" t="s">
        <v>144</v>
      </c>
      <c r="D24" s="5" t="s">
        <v>135</v>
      </c>
      <c r="E24" s="20">
        <v>2220</v>
      </c>
      <c r="F24" s="6">
        <f t="shared" si="0"/>
        <v>1221</v>
      </c>
      <c r="G24" s="6">
        <v>100</v>
      </c>
      <c r="H24" s="5" t="s">
        <v>136</v>
      </c>
      <c r="I24" s="55">
        <v>2377</v>
      </c>
      <c r="J24" s="6">
        <f t="shared" si="1"/>
        <v>1312.104</v>
      </c>
      <c r="K24" s="6">
        <f t="shared" si="5"/>
        <v>107.46142506142506</v>
      </c>
      <c r="L24" s="5" t="s">
        <v>170</v>
      </c>
      <c r="M24" s="55">
        <v>2166</v>
      </c>
      <c r="N24" s="6">
        <f t="shared" si="6"/>
        <v>1202.1299999999999</v>
      </c>
      <c r="O24" s="6">
        <f t="shared" si="7"/>
        <v>98.454545454545439</v>
      </c>
      <c r="P24" s="5" t="s">
        <v>235</v>
      </c>
      <c r="Q24" s="20">
        <v>3204</v>
      </c>
      <c r="R24" s="6">
        <f t="shared" si="8"/>
        <v>1038.0959999999998</v>
      </c>
      <c r="S24" s="6">
        <f t="shared" si="9"/>
        <v>85.020147420147396</v>
      </c>
      <c r="T24" s="5" t="s">
        <v>215</v>
      </c>
      <c r="U24" s="55">
        <v>1860</v>
      </c>
      <c r="V24" s="6">
        <f t="shared" si="10"/>
        <v>930</v>
      </c>
      <c r="W24" s="6">
        <f t="shared" si="11"/>
        <v>76.167076167076161</v>
      </c>
      <c r="Y24" s="23" t="s">
        <v>196</v>
      </c>
      <c r="Z24" s="25" t="s">
        <v>39</v>
      </c>
      <c r="AA24" s="24" t="s">
        <v>144</v>
      </c>
      <c r="AB24" s="5" t="s">
        <v>153</v>
      </c>
      <c r="AC24" s="20">
        <v>1934</v>
      </c>
      <c r="AD24" s="6">
        <f t="shared" si="12"/>
        <v>812.28000000000009</v>
      </c>
      <c r="AE24" s="6">
        <f t="shared" si="13"/>
        <v>66.525798525798535</v>
      </c>
      <c r="AG24" s="5" t="s">
        <v>228</v>
      </c>
      <c r="AH24" s="55">
        <v>2345</v>
      </c>
      <c r="AI24" s="26">
        <f t="shared" si="14"/>
        <v>1336.65</v>
      </c>
      <c r="AJ24" s="6">
        <f t="shared" si="15"/>
        <v>109.47174447174447</v>
      </c>
      <c r="AL24" s="5" t="s">
        <v>223</v>
      </c>
      <c r="AM24" s="20">
        <v>3551</v>
      </c>
      <c r="AN24" s="26">
        <f t="shared" si="16"/>
        <v>1150.5239999999999</v>
      </c>
      <c r="AO24" s="6">
        <f t="shared" si="17"/>
        <v>94.228009828009817</v>
      </c>
      <c r="AQ24" s="5" t="s">
        <v>299</v>
      </c>
      <c r="AR24" s="20">
        <v>2306</v>
      </c>
      <c r="AS24" s="26">
        <f t="shared" si="18"/>
        <v>1328.2559999999999</v>
      </c>
      <c r="AT24" s="6">
        <f t="shared" si="19"/>
        <v>108.78427518427516</v>
      </c>
      <c r="BR24" s="5" t="s">
        <v>27</v>
      </c>
      <c r="BS24" s="5" t="s">
        <v>41</v>
      </c>
      <c r="BT24" s="20" t="s">
        <v>71</v>
      </c>
      <c r="BU24" s="5">
        <v>739896</v>
      </c>
      <c r="BV24" s="5" t="s">
        <v>114</v>
      </c>
      <c r="BW24" s="5"/>
      <c r="BX24" s="26">
        <f t="shared" si="3"/>
        <v>0</v>
      </c>
      <c r="BY24" s="21">
        <f>BX24*100/$F26</f>
        <v>0</v>
      </c>
    </row>
    <row r="25" spans="1:77">
      <c r="A25" s="23" t="s">
        <v>196</v>
      </c>
      <c r="B25" s="25" t="s">
        <v>40</v>
      </c>
      <c r="C25" s="24" t="s">
        <v>155</v>
      </c>
      <c r="D25" s="5" t="s">
        <v>293</v>
      </c>
      <c r="E25" s="20">
        <v>2427</v>
      </c>
      <c r="F25" s="6">
        <f t="shared" si="0"/>
        <v>1334.8500000000001</v>
      </c>
      <c r="G25" s="6">
        <v>100</v>
      </c>
      <c r="H25" s="5" t="s">
        <v>136</v>
      </c>
      <c r="I25" s="55">
        <v>2407</v>
      </c>
      <c r="J25" s="6">
        <f t="shared" si="1"/>
        <v>1328.6640000000002</v>
      </c>
      <c r="K25" s="6">
        <f t="shared" si="5"/>
        <v>99.536577143499272</v>
      </c>
      <c r="L25" s="5" t="s">
        <v>170</v>
      </c>
      <c r="M25" s="55">
        <v>2227</v>
      </c>
      <c r="N25" s="6">
        <f t="shared" si="6"/>
        <v>1235.9849999999999</v>
      </c>
      <c r="O25" s="6">
        <f t="shared" si="7"/>
        <v>92.593549837060323</v>
      </c>
      <c r="P25" s="5" t="s">
        <v>234</v>
      </c>
      <c r="Q25" s="20">
        <v>3637</v>
      </c>
      <c r="R25" s="6">
        <f t="shared" si="8"/>
        <v>1178.3879999999999</v>
      </c>
      <c r="S25" s="6">
        <f t="shared" si="9"/>
        <v>88.27868299808965</v>
      </c>
      <c r="T25" s="5" t="s">
        <v>215</v>
      </c>
      <c r="U25" s="55">
        <v>1850</v>
      </c>
      <c r="V25" s="6">
        <f t="shared" si="10"/>
        <v>925</v>
      </c>
      <c r="W25" s="6">
        <f t="shared" si="11"/>
        <v>69.296175600254699</v>
      </c>
      <c r="Y25" s="23" t="s">
        <v>196</v>
      </c>
      <c r="Z25" s="25" t="s">
        <v>40</v>
      </c>
      <c r="AA25" s="24" t="s">
        <v>155</v>
      </c>
      <c r="AB25" s="5" t="s">
        <v>153</v>
      </c>
      <c r="AC25" s="20">
        <v>1888</v>
      </c>
      <c r="AD25" s="6">
        <f t="shared" si="12"/>
        <v>792.96</v>
      </c>
      <c r="AE25" s="6">
        <f t="shared" si="13"/>
        <v>59.404427463759966</v>
      </c>
      <c r="AG25" s="5" t="s">
        <v>227</v>
      </c>
      <c r="AH25" s="55">
        <v>2309</v>
      </c>
      <c r="AI25" s="26">
        <f t="shared" si="14"/>
        <v>1316.13</v>
      </c>
      <c r="AJ25" s="6">
        <f t="shared" si="15"/>
        <v>98.597595235419703</v>
      </c>
      <c r="AL25" s="5" t="s">
        <v>223</v>
      </c>
      <c r="AM25" s="20">
        <v>3708</v>
      </c>
      <c r="AN25" s="26">
        <f t="shared" si="16"/>
        <v>1201.3919999999998</v>
      </c>
      <c r="AO25" s="6">
        <f t="shared" si="17"/>
        <v>90.002022699179662</v>
      </c>
      <c r="AQ25" s="5" t="s">
        <v>300</v>
      </c>
      <c r="AR25" s="20">
        <v>1789</v>
      </c>
      <c r="AS25" s="26">
        <f t="shared" si="18"/>
        <v>1030.4639999999999</v>
      </c>
      <c r="AT25" s="6">
        <f t="shared" si="19"/>
        <v>77.196988425665793</v>
      </c>
      <c r="BR25" s="5" t="s">
        <v>27</v>
      </c>
      <c r="BS25" s="5" t="s">
        <v>42</v>
      </c>
      <c r="BT25" s="20" t="s">
        <v>72</v>
      </c>
      <c r="BU25" s="5">
        <v>7444</v>
      </c>
      <c r="BV25" s="5" t="s">
        <v>115</v>
      </c>
      <c r="BW25" s="5"/>
      <c r="BX25" s="26">
        <f t="shared" si="3"/>
        <v>0</v>
      </c>
      <c r="BY25" s="21">
        <f>BX25*100/$F32</f>
        <v>0</v>
      </c>
    </row>
    <row r="26" spans="1:77">
      <c r="A26" s="23" t="s">
        <v>196</v>
      </c>
      <c r="B26" s="25" t="s">
        <v>142</v>
      </c>
      <c r="C26" s="24" t="s">
        <v>66</v>
      </c>
      <c r="D26" s="5" t="s">
        <v>171</v>
      </c>
      <c r="E26" s="20">
        <v>2553</v>
      </c>
      <c r="F26" s="6">
        <f t="shared" si="0"/>
        <v>1404.15</v>
      </c>
      <c r="G26" s="6">
        <v>100</v>
      </c>
      <c r="H26" s="5" t="s">
        <v>136</v>
      </c>
      <c r="I26" s="177">
        <v>2700</v>
      </c>
      <c r="J26" s="6">
        <f t="shared" si="1"/>
        <v>1490.4</v>
      </c>
      <c r="K26" s="6">
        <f t="shared" si="5"/>
        <v>106.14250614250614</v>
      </c>
      <c r="L26" s="5" t="s">
        <v>170</v>
      </c>
      <c r="M26" s="55">
        <v>2525</v>
      </c>
      <c r="N26" s="6">
        <f t="shared" si="6"/>
        <v>1401.3749999999998</v>
      </c>
      <c r="O26" s="6">
        <f t="shared" si="7"/>
        <v>99.802371541501955</v>
      </c>
      <c r="P26" s="5" t="s">
        <v>234</v>
      </c>
      <c r="Q26" s="20">
        <v>3748</v>
      </c>
      <c r="R26" s="6">
        <f t="shared" si="8"/>
        <v>1214.3519999999999</v>
      </c>
      <c r="S26" s="6">
        <f t="shared" si="9"/>
        <v>86.483068048285418</v>
      </c>
      <c r="T26" s="5" t="s">
        <v>215</v>
      </c>
      <c r="U26" s="177">
        <v>2211.2999999999997</v>
      </c>
      <c r="V26" s="6">
        <f t="shared" si="10"/>
        <v>1105.6499999999999</v>
      </c>
      <c r="W26" s="6">
        <f t="shared" si="11"/>
        <v>78.741587437239602</v>
      </c>
      <c r="Y26" s="23" t="s">
        <v>196</v>
      </c>
      <c r="Z26" s="25" t="s">
        <v>142</v>
      </c>
      <c r="AA26" s="24" t="s">
        <v>66</v>
      </c>
      <c r="AB26" s="5" t="s">
        <v>153</v>
      </c>
      <c r="AC26" s="20">
        <v>2293</v>
      </c>
      <c r="AD26" s="6">
        <f t="shared" si="12"/>
        <v>963.06000000000006</v>
      </c>
      <c r="AE26" s="6">
        <f t="shared" si="13"/>
        <v>68.586689456254675</v>
      </c>
      <c r="AG26" s="5" t="s">
        <v>229</v>
      </c>
      <c r="AH26" s="55">
        <v>3384</v>
      </c>
      <c r="AI26" s="26">
        <f t="shared" si="14"/>
        <v>1928.88</v>
      </c>
      <c r="AJ26" s="6">
        <f t="shared" si="15"/>
        <v>137.36993910906955</v>
      </c>
      <c r="AL26" s="5" t="s">
        <v>223</v>
      </c>
      <c r="AM26" s="20">
        <v>4253</v>
      </c>
      <c r="AN26" s="26">
        <f t="shared" si="16"/>
        <v>1377.9719999999998</v>
      </c>
      <c r="AO26" s="6">
        <f t="shared" si="17"/>
        <v>98.135669266104031</v>
      </c>
      <c r="AQ26" s="5" t="s">
        <v>300</v>
      </c>
      <c r="AR26" s="20">
        <v>1972</v>
      </c>
      <c r="AS26" s="26">
        <f t="shared" si="18"/>
        <v>1135.8720000000001</v>
      </c>
      <c r="AT26" s="6">
        <f t="shared" si="19"/>
        <v>80.893921589573765</v>
      </c>
      <c r="BR26" s="23" t="s">
        <v>28</v>
      </c>
      <c r="BS26" s="25" t="s">
        <v>43</v>
      </c>
      <c r="BT26" s="24" t="s">
        <v>73</v>
      </c>
      <c r="BU26" s="5">
        <v>784793</v>
      </c>
      <c r="BV26" s="5" t="s">
        <v>116</v>
      </c>
      <c r="BW26" s="5"/>
      <c r="BX26" s="26">
        <f t="shared" si="3"/>
        <v>0</v>
      </c>
      <c r="BY26" s="21">
        <f>BX26*100/$F34</f>
        <v>0</v>
      </c>
    </row>
    <row r="27" spans="1:77">
      <c r="A27" s="23" t="s">
        <v>196</v>
      </c>
      <c r="B27" s="25" t="s">
        <v>204</v>
      </c>
      <c r="C27" s="24" t="s">
        <v>156</v>
      </c>
      <c r="D27" s="5" t="s">
        <v>171</v>
      </c>
      <c r="E27" s="20">
        <v>3766</v>
      </c>
      <c r="F27" s="6">
        <f t="shared" si="0"/>
        <v>2071.3000000000002</v>
      </c>
      <c r="G27" s="6">
        <v>100</v>
      </c>
      <c r="H27" s="5" t="s">
        <v>136</v>
      </c>
      <c r="I27" s="55">
        <v>3137</v>
      </c>
      <c r="J27" s="6">
        <f t="shared" si="1"/>
        <v>1731.6240000000003</v>
      </c>
      <c r="K27" s="6">
        <f t="shared" si="5"/>
        <v>83.600830396369432</v>
      </c>
      <c r="L27" s="5" t="s">
        <v>170</v>
      </c>
      <c r="M27" s="55">
        <v>3265</v>
      </c>
      <c r="N27" s="6">
        <f t="shared" si="6"/>
        <v>1812.0749999999998</v>
      </c>
      <c r="O27" s="6">
        <f t="shared" si="7"/>
        <v>87.484912856660046</v>
      </c>
      <c r="P27" s="5" t="s">
        <v>235</v>
      </c>
      <c r="Q27" s="20">
        <v>4729</v>
      </c>
      <c r="R27" s="6">
        <f t="shared" si="8"/>
        <v>1532.1959999999997</v>
      </c>
      <c r="S27" s="6">
        <f t="shared" si="9"/>
        <v>73.972674165982696</v>
      </c>
      <c r="T27" s="5" t="s">
        <v>215</v>
      </c>
      <c r="U27" s="55">
        <v>2588.3333333333335</v>
      </c>
      <c r="V27" s="6">
        <f t="shared" si="10"/>
        <v>1294.1666666666667</v>
      </c>
      <c r="W27" s="6">
        <f t="shared" si="11"/>
        <v>62.48088961843608</v>
      </c>
      <c r="Y27" s="23" t="s">
        <v>196</v>
      </c>
      <c r="Z27" s="25" t="s">
        <v>204</v>
      </c>
      <c r="AA27" s="24" t="s">
        <v>156</v>
      </c>
      <c r="AB27" s="5" t="s">
        <v>219</v>
      </c>
      <c r="AC27" s="192">
        <v>3057</v>
      </c>
      <c r="AD27" s="6">
        <f t="shared" si="12"/>
        <v>1283.94</v>
      </c>
      <c r="AE27" s="6">
        <f t="shared" si="13"/>
        <v>61.987157823589044</v>
      </c>
      <c r="AG27" s="5" t="s">
        <v>228</v>
      </c>
      <c r="AH27" s="55">
        <v>3778</v>
      </c>
      <c r="AI27" s="26">
        <f t="shared" si="14"/>
        <v>2153.46</v>
      </c>
      <c r="AJ27" s="6">
        <f t="shared" si="15"/>
        <v>103.96659102978805</v>
      </c>
      <c r="AL27" s="5" t="s">
        <v>223</v>
      </c>
      <c r="AM27" s="20">
        <v>5220</v>
      </c>
      <c r="AN27" s="26">
        <f t="shared" si="16"/>
        <v>1691.2799999999997</v>
      </c>
      <c r="AO27" s="6">
        <f t="shared" si="17"/>
        <v>81.653068121469587</v>
      </c>
      <c r="AQ27" s="5" t="s">
        <v>300</v>
      </c>
      <c r="AR27" s="20">
        <v>2589</v>
      </c>
      <c r="AS27" s="26">
        <f t="shared" si="18"/>
        <v>1491.2640000000001</v>
      </c>
      <c r="AT27" s="6">
        <f t="shared" si="19"/>
        <v>71.996523922174489</v>
      </c>
      <c r="BR27" s="23"/>
      <c r="BS27" s="25"/>
      <c r="BT27" s="24"/>
      <c r="BU27" s="5"/>
      <c r="BV27" s="5"/>
      <c r="BW27" s="5"/>
      <c r="BX27" s="26"/>
      <c r="BY27" s="21"/>
    </row>
    <row r="28" spans="1:77">
      <c r="A28" s="5"/>
      <c r="B28" s="176"/>
      <c r="C28" s="20"/>
      <c r="D28" s="5"/>
      <c r="E28" s="20"/>
      <c r="F28" s="6"/>
      <c r="G28" s="6"/>
      <c r="H28" s="5"/>
      <c r="I28" s="55"/>
      <c r="J28" s="6"/>
      <c r="K28" s="6"/>
      <c r="L28" s="5"/>
      <c r="M28" s="55"/>
      <c r="N28" s="6"/>
      <c r="O28" s="6"/>
      <c r="P28" s="5"/>
      <c r="Q28" s="20"/>
      <c r="R28" s="6"/>
      <c r="S28" s="6"/>
      <c r="T28" s="5"/>
      <c r="U28" s="55"/>
      <c r="V28" s="6"/>
      <c r="W28" s="6"/>
      <c r="Y28" s="23"/>
      <c r="Z28" s="25"/>
      <c r="AA28" s="24"/>
      <c r="AB28" s="5"/>
      <c r="AC28" s="20"/>
      <c r="AD28" s="6"/>
      <c r="AE28" s="6"/>
      <c r="AG28" s="5"/>
      <c r="AH28" s="55"/>
      <c r="AI28" s="26"/>
      <c r="AJ28" s="6"/>
      <c r="AL28" s="5"/>
      <c r="AM28" s="20"/>
      <c r="AN28" s="26"/>
      <c r="AO28" s="6"/>
      <c r="AQ28" s="5"/>
      <c r="AR28" s="20"/>
      <c r="AS28" s="26"/>
      <c r="AT28" s="6"/>
      <c r="BR28" s="23"/>
      <c r="BS28" s="25"/>
      <c r="BT28" s="24"/>
      <c r="BU28" s="5"/>
      <c r="BV28" s="5"/>
      <c r="BW28" s="5"/>
      <c r="BX28" s="26"/>
      <c r="BY28" s="21"/>
    </row>
    <row r="29" spans="1:77">
      <c r="A29" s="5" t="s">
        <v>197</v>
      </c>
      <c r="B29" s="176" t="s">
        <v>41</v>
      </c>
      <c r="C29" s="20" t="s">
        <v>205</v>
      </c>
      <c r="D29" s="5" t="s">
        <v>206</v>
      </c>
      <c r="E29" s="20">
        <v>2288</v>
      </c>
      <c r="F29" s="6">
        <f t="shared" si="0"/>
        <v>1258.4000000000001</v>
      </c>
      <c r="G29" s="6">
        <v>100</v>
      </c>
      <c r="H29" s="5" t="s">
        <v>214</v>
      </c>
      <c r="I29" s="55">
        <v>1939</v>
      </c>
      <c r="J29" s="6">
        <f t="shared" si="1"/>
        <v>1070.3280000000002</v>
      </c>
      <c r="K29" s="6">
        <f t="shared" si="5"/>
        <v>85.054672600127148</v>
      </c>
      <c r="L29" s="5" t="s">
        <v>212</v>
      </c>
      <c r="M29" s="55">
        <v>1978</v>
      </c>
      <c r="N29" s="6">
        <f t="shared" si="6"/>
        <v>1097.79</v>
      </c>
      <c r="O29" s="6">
        <f t="shared" si="7"/>
        <v>87.236967577876669</v>
      </c>
      <c r="P29" s="5" t="s">
        <v>236</v>
      </c>
      <c r="Q29" s="20">
        <v>2794</v>
      </c>
      <c r="R29" s="6">
        <f t="shared" si="8"/>
        <v>905.25599999999986</v>
      </c>
      <c r="S29" s="6">
        <f t="shared" si="9"/>
        <v>71.937062937062919</v>
      </c>
      <c r="T29" s="5" t="s">
        <v>215</v>
      </c>
      <c r="U29" s="55">
        <v>1588.3333333333333</v>
      </c>
      <c r="V29" s="6">
        <f t="shared" si="10"/>
        <v>794.16666666666663</v>
      </c>
      <c r="W29" s="6">
        <f t="shared" si="11"/>
        <v>63.109239245602872</v>
      </c>
      <c r="Y29" s="5" t="s">
        <v>197</v>
      </c>
      <c r="Z29" s="176" t="s">
        <v>41</v>
      </c>
      <c r="AA29" s="20" t="s">
        <v>205</v>
      </c>
      <c r="AB29" s="5" t="s">
        <v>153</v>
      </c>
      <c r="AC29" s="20">
        <v>2006</v>
      </c>
      <c r="AD29" s="6">
        <f t="shared" si="12"/>
        <v>842.5200000000001</v>
      </c>
      <c r="AE29" s="6">
        <f t="shared" si="13"/>
        <v>66.951684678957406</v>
      </c>
      <c r="AG29" s="5" t="s">
        <v>230</v>
      </c>
      <c r="AH29" s="55">
        <v>2200</v>
      </c>
      <c r="AI29" s="26">
        <f t="shared" si="14"/>
        <v>1254</v>
      </c>
      <c r="AJ29" s="6">
        <f t="shared" si="15"/>
        <v>99.650349650349639</v>
      </c>
      <c r="AL29" s="5" t="s">
        <v>224</v>
      </c>
      <c r="AM29" s="20">
        <v>3338</v>
      </c>
      <c r="AN29" s="26">
        <f t="shared" si="16"/>
        <v>1081.5119999999997</v>
      </c>
      <c r="AO29" s="6">
        <f t="shared" si="17"/>
        <v>85.943420216147459</v>
      </c>
      <c r="AQ29" s="5" t="s">
        <v>301</v>
      </c>
      <c r="AR29" s="20">
        <v>1518</v>
      </c>
      <c r="AS29" s="26">
        <f t="shared" si="18"/>
        <v>874.36800000000005</v>
      </c>
      <c r="AT29" s="6">
        <f t="shared" si="19"/>
        <v>69.48251748251748</v>
      </c>
      <c r="BR29" s="23"/>
      <c r="BS29" s="25"/>
      <c r="BT29" s="24"/>
      <c r="BU29" s="5"/>
      <c r="BV29" s="5"/>
      <c r="BW29" s="5"/>
      <c r="BX29" s="26"/>
      <c r="BY29" s="21"/>
    </row>
    <row r="30" spans="1:77">
      <c r="A30" s="5" t="s">
        <v>197</v>
      </c>
      <c r="B30" s="176" t="s">
        <v>42</v>
      </c>
      <c r="C30" s="20" t="s">
        <v>72</v>
      </c>
      <c r="D30" s="5" t="s">
        <v>206</v>
      </c>
      <c r="E30" s="20">
        <v>2230</v>
      </c>
      <c r="F30" s="6">
        <f t="shared" si="0"/>
        <v>1226.5</v>
      </c>
      <c r="G30" s="6">
        <v>100</v>
      </c>
      <c r="H30" s="5" t="s">
        <v>214</v>
      </c>
      <c r="I30" s="55">
        <v>2199</v>
      </c>
      <c r="J30" s="6">
        <f t="shared" si="1"/>
        <v>1213.8480000000002</v>
      </c>
      <c r="K30" s="6">
        <f t="shared" si="5"/>
        <v>98.968446799836954</v>
      </c>
      <c r="L30" s="5" t="s">
        <v>213</v>
      </c>
      <c r="M30" s="55">
        <v>2083</v>
      </c>
      <c r="N30" s="6">
        <f t="shared" si="6"/>
        <v>1156.0649999999998</v>
      </c>
      <c r="O30" s="6">
        <f t="shared" si="7"/>
        <v>94.257236037505081</v>
      </c>
      <c r="P30" s="5" t="s">
        <v>236</v>
      </c>
      <c r="Q30" s="20">
        <v>3181</v>
      </c>
      <c r="R30" s="6">
        <f t="shared" si="8"/>
        <v>1030.6439999999998</v>
      </c>
      <c r="S30" s="6">
        <f t="shared" si="9"/>
        <v>84.031308601712169</v>
      </c>
      <c r="T30" s="5" t="s">
        <v>215</v>
      </c>
      <c r="U30" s="55">
        <v>1720</v>
      </c>
      <c r="V30" s="6">
        <f t="shared" si="10"/>
        <v>860</v>
      </c>
      <c r="W30" s="6">
        <f t="shared" si="11"/>
        <v>70.118222584590299</v>
      </c>
      <c r="Y30" s="5" t="s">
        <v>197</v>
      </c>
      <c r="Z30" s="176" t="s">
        <v>42</v>
      </c>
      <c r="AA30" s="20" t="s">
        <v>72</v>
      </c>
      <c r="AB30" s="5" t="s">
        <v>219</v>
      </c>
      <c r="AC30" s="192">
        <v>1820</v>
      </c>
      <c r="AD30" s="6">
        <f t="shared" si="12"/>
        <v>764.40000000000009</v>
      </c>
      <c r="AE30" s="6">
        <f t="shared" si="13"/>
        <v>62.323685283326547</v>
      </c>
      <c r="AG30" s="5" t="s">
        <v>231</v>
      </c>
      <c r="AH30" s="55">
        <v>2348</v>
      </c>
      <c r="AI30" s="26">
        <f t="shared" si="14"/>
        <v>1338.3600000000001</v>
      </c>
      <c r="AJ30" s="6">
        <f t="shared" si="15"/>
        <v>109.12026090501426</v>
      </c>
      <c r="AL30" s="5" t="s">
        <v>223</v>
      </c>
      <c r="AM30" s="20">
        <v>3601</v>
      </c>
      <c r="AN30" s="26">
        <f t="shared" si="16"/>
        <v>1166.7239999999997</v>
      </c>
      <c r="AO30" s="6">
        <f t="shared" si="17"/>
        <v>95.12629433346919</v>
      </c>
      <c r="AQ30" s="5" t="s">
        <v>302</v>
      </c>
      <c r="AR30" s="20">
        <v>1642</v>
      </c>
      <c r="AS30" s="26">
        <f t="shared" si="18"/>
        <v>945.79200000000003</v>
      </c>
      <c r="AT30" s="6">
        <f t="shared" si="19"/>
        <v>77.113086017121887</v>
      </c>
      <c r="BR30" s="23"/>
      <c r="BS30" s="25"/>
      <c r="BT30" s="24"/>
      <c r="BU30" s="5"/>
      <c r="BV30" s="5"/>
      <c r="BW30" s="5"/>
      <c r="BX30" s="26"/>
      <c r="BY30" s="21"/>
    </row>
    <row r="31" spans="1:77">
      <c r="A31" s="5" t="s">
        <v>197</v>
      </c>
      <c r="B31" s="176" t="s">
        <v>207</v>
      </c>
      <c r="C31" s="20" t="s">
        <v>208</v>
      </c>
      <c r="D31" s="5" t="s">
        <v>135</v>
      </c>
      <c r="E31" s="20">
        <v>2309</v>
      </c>
      <c r="F31" s="6">
        <f t="shared" si="0"/>
        <v>1269.95</v>
      </c>
      <c r="G31" s="6">
        <v>100</v>
      </c>
      <c r="H31" s="5" t="s">
        <v>214</v>
      </c>
      <c r="I31" s="55">
        <v>2388</v>
      </c>
      <c r="J31" s="6">
        <f t="shared" si="1"/>
        <v>1318.1760000000002</v>
      </c>
      <c r="K31" s="6">
        <f t="shared" si="5"/>
        <v>103.79747234143076</v>
      </c>
      <c r="L31" s="5" t="s">
        <v>294</v>
      </c>
      <c r="M31" s="55">
        <v>2293</v>
      </c>
      <c r="N31" s="6">
        <f t="shared" si="6"/>
        <v>1272.6149999999998</v>
      </c>
      <c r="O31" s="6">
        <f t="shared" si="7"/>
        <v>100.20985078152681</v>
      </c>
      <c r="P31" s="5" t="s">
        <v>295</v>
      </c>
      <c r="Q31" s="20">
        <v>3691</v>
      </c>
      <c r="R31" s="6">
        <f t="shared" si="8"/>
        <v>1195.8839999999998</v>
      </c>
      <c r="S31" s="6">
        <f t="shared" si="9"/>
        <v>94.16780188196384</v>
      </c>
      <c r="T31" s="5" t="s">
        <v>215</v>
      </c>
      <c r="U31" s="55">
        <v>1905</v>
      </c>
      <c r="V31" s="6">
        <f t="shared" si="10"/>
        <v>952.5</v>
      </c>
      <c r="W31" s="6">
        <f t="shared" si="11"/>
        <v>75.002952872160321</v>
      </c>
      <c r="Y31" s="5" t="s">
        <v>197</v>
      </c>
      <c r="Z31" s="176" t="s">
        <v>207</v>
      </c>
      <c r="AA31" s="20" t="s">
        <v>208</v>
      </c>
      <c r="AB31" s="5" t="s">
        <v>219</v>
      </c>
      <c r="AC31" s="192">
        <v>1860</v>
      </c>
      <c r="AD31" s="6">
        <f t="shared" si="12"/>
        <v>781.2</v>
      </c>
      <c r="AE31" s="6">
        <f t="shared" si="13"/>
        <v>61.514232843812749</v>
      </c>
      <c r="AG31" s="5" t="s">
        <v>231</v>
      </c>
      <c r="AH31" s="55">
        <v>2541</v>
      </c>
      <c r="AI31" s="26">
        <f t="shared" si="14"/>
        <v>1448.3700000000001</v>
      </c>
      <c r="AJ31" s="6">
        <f t="shared" si="15"/>
        <v>114.04937202252057</v>
      </c>
      <c r="AL31" s="5" t="s">
        <v>223</v>
      </c>
      <c r="AM31" s="20">
        <v>3679</v>
      </c>
      <c r="AN31" s="26">
        <f t="shared" si="16"/>
        <v>1191.9959999999996</v>
      </c>
      <c r="AO31" s="6">
        <f t="shared" si="17"/>
        <v>93.861648096381714</v>
      </c>
      <c r="AQ31" s="5" t="s">
        <v>301</v>
      </c>
      <c r="AR31" s="20">
        <v>1954</v>
      </c>
      <c r="AS31" s="26">
        <f t="shared" si="18"/>
        <v>1125.5039999999999</v>
      </c>
      <c r="AT31" s="6">
        <f t="shared" si="19"/>
        <v>88.62585141147288</v>
      </c>
      <c r="BR31" s="23"/>
      <c r="BS31" s="25"/>
      <c r="BT31" s="24"/>
      <c r="BU31" s="5"/>
      <c r="BV31" s="5"/>
      <c r="BW31" s="5"/>
      <c r="BX31" s="26"/>
      <c r="BY31" s="21"/>
    </row>
    <row r="32" spans="1:77">
      <c r="A32" s="5" t="s">
        <v>197</v>
      </c>
      <c r="B32" s="5" t="s">
        <v>209</v>
      </c>
      <c r="C32" s="20" t="s">
        <v>210</v>
      </c>
      <c r="D32" s="5" t="s">
        <v>135</v>
      </c>
      <c r="E32" s="20">
        <v>2285</v>
      </c>
      <c r="F32" s="6">
        <f t="shared" si="0"/>
        <v>1256.75</v>
      </c>
      <c r="G32" s="6">
        <v>100</v>
      </c>
      <c r="H32" s="5" t="s">
        <v>214</v>
      </c>
      <c r="I32" s="55">
        <v>2281</v>
      </c>
      <c r="J32" s="6">
        <f t="shared" si="1"/>
        <v>1259.1120000000001</v>
      </c>
      <c r="K32" s="6">
        <f t="shared" si="5"/>
        <v>100.18794509647903</v>
      </c>
      <c r="L32" s="5" t="s">
        <v>213</v>
      </c>
      <c r="M32" s="55">
        <v>2227</v>
      </c>
      <c r="N32" s="6">
        <f t="shared" si="6"/>
        <v>1235.9849999999999</v>
      </c>
      <c r="O32" s="6">
        <f t="shared" si="7"/>
        <v>98.347722299582244</v>
      </c>
      <c r="P32" s="5" t="s">
        <v>236</v>
      </c>
      <c r="Q32" s="20">
        <v>3575</v>
      </c>
      <c r="R32" s="6">
        <f t="shared" si="8"/>
        <v>1158.2999999999997</v>
      </c>
      <c r="S32" s="6">
        <f t="shared" si="9"/>
        <v>92.166301969365406</v>
      </c>
      <c r="T32" s="5" t="s">
        <v>215</v>
      </c>
      <c r="U32" s="55">
        <v>1885</v>
      </c>
      <c r="V32" s="6">
        <f t="shared" si="10"/>
        <v>942.5</v>
      </c>
      <c r="W32" s="6">
        <f t="shared" si="11"/>
        <v>74.995026854983095</v>
      </c>
      <c r="Y32" s="5" t="s">
        <v>197</v>
      </c>
      <c r="Z32" s="5" t="s">
        <v>209</v>
      </c>
      <c r="AA32" s="20" t="s">
        <v>210</v>
      </c>
      <c r="AB32" s="5" t="s">
        <v>219</v>
      </c>
      <c r="AC32" s="192">
        <v>1870</v>
      </c>
      <c r="AD32" s="6">
        <f t="shared" si="12"/>
        <v>785.40000000000009</v>
      </c>
      <c r="AE32" s="6">
        <f t="shared" si="13"/>
        <v>62.494529540481409</v>
      </c>
      <c r="AG32" s="5" t="s">
        <v>296</v>
      </c>
      <c r="AH32" s="55">
        <v>2565</v>
      </c>
      <c r="AI32" s="26">
        <f t="shared" si="14"/>
        <v>1462.05</v>
      </c>
      <c r="AJ32" s="6">
        <f t="shared" si="15"/>
        <v>116.33578675154168</v>
      </c>
      <c r="AL32" s="5" t="s">
        <v>223</v>
      </c>
      <c r="AM32" s="20">
        <v>3703</v>
      </c>
      <c r="AN32" s="26">
        <f t="shared" si="16"/>
        <v>1199.7719999999999</v>
      </c>
      <c r="AO32" s="6">
        <f t="shared" si="17"/>
        <v>95.466242291625221</v>
      </c>
      <c r="AQ32" s="5" t="s">
        <v>303</v>
      </c>
      <c r="AR32" s="20">
        <v>1845</v>
      </c>
      <c r="AS32" s="26">
        <f t="shared" si="18"/>
        <v>1062.72</v>
      </c>
      <c r="AT32" s="6">
        <f t="shared" si="19"/>
        <v>84.560970757907299</v>
      </c>
      <c r="BR32" s="23" t="s">
        <v>28</v>
      </c>
      <c r="BS32" s="25" t="s">
        <v>44</v>
      </c>
      <c r="BT32" s="24" t="s">
        <v>74</v>
      </c>
      <c r="BU32" s="5">
        <v>837582</v>
      </c>
      <c r="BV32" s="5" t="s">
        <v>116</v>
      </c>
      <c r="BW32" s="5"/>
      <c r="BX32" s="26">
        <f t="shared" si="3"/>
        <v>0</v>
      </c>
      <c r="BY32" s="21">
        <f>BX32*100/$F35</f>
        <v>0</v>
      </c>
    </row>
    <row r="33" spans="1:77">
      <c r="A33" s="5"/>
      <c r="B33" s="5"/>
      <c r="C33" s="20"/>
      <c r="D33" s="5"/>
      <c r="E33" s="20"/>
      <c r="F33" s="6"/>
      <c r="G33" s="6"/>
      <c r="H33" s="5"/>
      <c r="I33" s="55"/>
      <c r="J33" s="6"/>
      <c r="K33" s="6"/>
      <c r="L33" s="5"/>
      <c r="M33" s="55"/>
      <c r="N33" s="6"/>
      <c r="O33" s="6"/>
      <c r="P33" s="5"/>
      <c r="Q33" s="20"/>
      <c r="R33" s="6"/>
      <c r="S33" s="6"/>
      <c r="T33" s="5"/>
      <c r="U33" s="55"/>
      <c r="V33" s="6"/>
      <c r="W33" s="6"/>
      <c r="Y33" s="5"/>
      <c r="Z33" s="5"/>
      <c r="AA33" s="20"/>
      <c r="AB33" s="5"/>
      <c r="AC33" s="20"/>
      <c r="AD33" s="6"/>
      <c r="AE33" s="6"/>
      <c r="AG33" s="5"/>
      <c r="AH33" s="55"/>
      <c r="AI33" s="26"/>
      <c r="AJ33" s="6"/>
      <c r="AL33" s="5"/>
      <c r="AM33" s="20"/>
      <c r="AN33" s="26"/>
      <c r="AO33" s="6"/>
      <c r="AQ33" s="5"/>
      <c r="AR33" s="20"/>
      <c r="AS33" s="26"/>
      <c r="AT33" s="6"/>
      <c r="BR33" s="23"/>
      <c r="BS33" s="25"/>
      <c r="BT33" s="24"/>
      <c r="BU33" s="5"/>
      <c r="BV33" s="5"/>
      <c r="BW33" s="5"/>
      <c r="BX33" s="26"/>
      <c r="BY33" s="21"/>
    </row>
    <row r="34" spans="1:77">
      <c r="A34" s="23" t="s">
        <v>28</v>
      </c>
      <c r="B34" s="25" t="s">
        <v>43</v>
      </c>
      <c r="C34" s="24" t="s">
        <v>73</v>
      </c>
      <c r="D34" s="5" t="s">
        <v>172</v>
      </c>
      <c r="E34" s="20">
        <v>1720</v>
      </c>
      <c r="F34" s="6">
        <f t="shared" si="0"/>
        <v>946.00000000000011</v>
      </c>
      <c r="G34" s="6">
        <v>100</v>
      </c>
      <c r="H34" s="5" t="s">
        <v>159</v>
      </c>
      <c r="I34" s="55">
        <v>1621</v>
      </c>
      <c r="J34" s="6">
        <f t="shared" si="1"/>
        <v>894.79200000000003</v>
      </c>
      <c r="K34" s="6">
        <f t="shared" si="5"/>
        <v>94.586892177589831</v>
      </c>
      <c r="L34" s="5" t="s">
        <v>160</v>
      </c>
      <c r="M34" s="55">
        <v>1840</v>
      </c>
      <c r="N34" s="6">
        <f t="shared" si="6"/>
        <v>1021.1999999999999</v>
      </c>
      <c r="O34" s="6">
        <f t="shared" si="7"/>
        <v>107.94926004228329</v>
      </c>
      <c r="P34" s="5" t="s">
        <v>237</v>
      </c>
      <c r="Q34" s="20">
        <v>2275</v>
      </c>
      <c r="R34" s="6">
        <f t="shared" si="8"/>
        <v>737.09999999999991</v>
      </c>
      <c r="S34" s="6">
        <f t="shared" si="9"/>
        <v>77.917547568710333</v>
      </c>
      <c r="T34" s="5" t="s">
        <v>216</v>
      </c>
      <c r="U34" s="55">
        <v>1373.3333333333333</v>
      </c>
      <c r="V34" s="6">
        <f t="shared" si="10"/>
        <v>686.66666666666663</v>
      </c>
      <c r="W34" s="6">
        <f t="shared" si="11"/>
        <v>72.586328400281872</v>
      </c>
      <c r="Y34" s="23" t="s">
        <v>28</v>
      </c>
      <c r="Z34" s="25" t="s">
        <v>43</v>
      </c>
      <c r="AA34" s="24" t="s">
        <v>73</v>
      </c>
      <c r="AB34" s="5" t="s">
        <v>220</v>
      </c>
      <c r="AC34" s="20">
        <v>1749</v>
      </c>
      <c r="AD34" s="6">
        <f t="shared" si="12"/>
        <v>734.58</v>
      </c>
      <c r="AE34" s="6">
        <f t="shared" si="13"/>
        <v>77.651162790697668</v>
      </c>
      <c r="AG34" s="5" t="s">
        <v>232</v>
      </c>
      <c r="AH34" s="55">
        <v>1863</v>
      </c>
      <c r="AI34" s="26">
        <f t="shared" si="14"/>
        <v>1061.9099999999999</v>
      </c>
      <c r="AJ34" s="6">
        <f t="shared" si="15"/>
        <v>112.25264270613106</v>
      </c>
      <c r="AL34" s="5" t="s">
        <v>225</v>
      </c>
      <c r="AM34" s="20">
        <v>3003</v>
      </c>
      <c r="AN34" s="26">
        <f t="shared" si="16"/>
        <v>972.97199999999975</v>
      </c>
      <c r="AO34" s="6">
        <f t="shared" si="17"/>
        <v>102.85116279069764</v>
      </c>
      <c r="AQ34" s="5" t="s">
        <v>304</v>
      </c>
      <c r="AR34" s="20">
        <v>1220</v>
      </c>
      <c r="AS34" s="26">
        <f t="shared" si="18"/>
        <v>702.72</v>
      </c>
      <c r="AT34" s="6">
        <f t="shared" si="19"/>
        <v>74.283298097251574</v>
      </c>
      <c r="BR34" s="23" t="s">
        <v>28</v>
      </c>
      <c r="BS34" s="25" t="s">
        <v>41</v>
      </c>
      <c r="BT34" s="24" t="s">
        <v>75</v>
      </c>
      <c r="BU34" s="5">
        <v>13971</v>
      </c>
      <c r="BV34" s="5" t="s">
        <v>116</v>
      </c>
      <c r="BW34" s="5"/>
      <c r="BX34" s="26">
        <f t="shared" si="3"/>
        <v>0</v>
      </c>
      <c r="BY34" s="21">
        <f>BX34*100/$F36</f>
        <v>0</v>
      </c>
    </row>
    <row r="35" spans="1:77">
      <c r="A35" s="23" t="s">
        <v>28</v>
      </c>
      <c r="B35" s="25" t="s">
        <v>44</v>
      </c>
      <c r="C35" s="24" t="s">
        <v>74</v>
      </c>
      <c r="D35" s="5" t="s">
        <v>172</v>
      </c>
      <c r="E35" s="20">
        <v>2442</v>
      </c>
      <c r="F35" s="6">
        <f t="shared" si="0"/>
        <v>1343.1000000000001</v>
      </c>
      <c r="G35" s="6">
        <v>100</v>
      </c>
      <c r="H35" s="5" t="s">
        <v>159</v>
      </c>
      <c r="I35" s="55">
        <v>2463</v>
      </c>
      <c r="J35" s="6">
        <f t="shared" si="1"/>
        <v>1359.576</v>
      </c>
      <c r="K35" s="6">
        <f t="shared" si="5"/>
        <v>101.2267143176234</v>
      </c>
      <c r="L35" s="5" t="s">
        <v>160</v>
      </c>
      <c r="M35" s="55">
        <v>2293</v>
      </c>
      <c r="N35" s="6">
        <f t="shared" si="6"/>
        <v>1272.6149999999998</v>
      </c>
      <c r="O35" s="6">
        <f t="shared" si="7"/>
        <v>94.752066115702448</v>
      </c>
      <c r="P35" s="5" t="s">
        <v>237</v>
      </c>
      <c r="Q35" s="20">
        <v>3261</v>
      </c>
      <c r="R35" s="6">
        <f t="shared" si="8"/>
        <v>1056.5639999999999</v>
      </c>
      <c r="S35" s="6">
        <f t="shared" si="9"/>
        <v>78.666071029707368</v>
      </c>
      <c r="T35" s="5" t="s">
        <v>216</v>
      </c>
      <c r="U35" s="55">
        <v>2025</v>
      </c>
      <c r="V35" s="6">
        <f t="shared" si="10"/>
        <v>1012.5</v>
      </c>
      <c r="W35" s="6">
        <f t="shared" si="11"/>
        <v>75.385302658029929</v>
      </c>
      <c r="Y35" s="23" t="s">
        <v>28</v>
      </c>
      <c r="Z35" s="25" t="s">
        <v>44</v>
      </c>
      <c r="AA35" s="24" t="s">
        <v>74</v>
      </c>
      <c r="AB35" s="5" t="s">
        <v>220</v>
      </c>
      <c r="AC35" s="20">
        <v>2325</v>
      </c>
      <c r="AD35" s="6">
        <f t="shared" si="12"/>
        <v>976.50000000000011</v>
      </c>
      <c r="AE35" s="6">
        <f t="shared" si="13"/>
        <v>72.704936341299984</v>
      </c>
      <c r="AG35" s="5" t="s">
        <v>232</v>
      </c>
      <c r="AH35" s="55">
        <v>2471</v>
      </c>
      <c r="AI35" s="26">
        <f t="shared" si="14"/>
        <v>1408.47</v>
      </c>
      <c r="AJ35" s="6">
        <f t="shared" si="15"/>
        <v>104.86709850346213</v>
      </c>
      <c r="AL35" s="5" t="s">
        <v>225</v>
      </c>
      <c r="AM35" s="20">
        <v>3873</v>
      </c>
      <c r="AN35" s="26">
        <f t="shared" si="16"/>
        <v>1254.8519999999999</v>
      </c>
      <c r="AO35" s="6">
        <f t="shared" si="17"/>
        <v>93.429528702255951</v>
      </c>
      <c r="AQ35" s="5" t="s">
        <v>304</v>
      </c>
      <c r="AR35" s="20">
        <v>1894</v>
      </c>
      <c r="AS35" s="26">
        <f t="shared" si="18"/>
        <v>1090.944</v>
      </c>
      <c r="AT35" s="6">
        <f t="shared" si="19"/>
        <v>81.225820862184491</v>
      </c>
    </row>
    <row r="36" spans="1:77">
      <c r="A36" s="23" t="s">
        <v>28</v>
      </c>
      <c r="B36" s="25" t="s">
        <v>41</v>
      </c>
      <c r="C36" s="24" t="s">
        <v>75</v>
      </c>
      <c r="D36" s="5" t="s">
        <v>172</v>
      </c>
      <c r="E36" s="20">
        <v>2780</v>
      </c>
      <c r="F36" s="6">
        <f t="shared" si="0"/>
        <v>1529.0000000000002</v>
      </c>
      <c r="G36" s="6">
        <v>100</v>
      </c>
      <c r="H36" s="5" t="s">
        <v>159</v>
      </c>
      <c r="I36" s="55">
        <v>2463</v>
      </c>
      <c r="J36" s="6">
        <f t="shared" si="1"/>
        <v>1359.576</v>
      </c>
      <c r="K36" s="6">
        <f t="shared" si="5"/>
        <v>88.919293655984291</v>
      </c>
      <c r="L36" s="5" t="s">
        <v>160</v>
      </c>
      <c r="M36" s="55">
        <v>2376</v>
      </c>
      <c r="N36" s="6">
        <f t="shared" si="6"/>
        <v>1318.6799999999998</v>
      </c>
      <c r="O36" s="6">
        <f t="shared" si="7"/>
        <v>86.244604316546727</v>
      </c>
      <c r="P36" s="5" t="s">
        <v>237</v>
      </c>
      <c r="Q36" s="20">
        <v>3350</v>
      </c>
      <c r="R36" s="6">
        <f t="shared" si="8"/>
        <v>1085.3999999999999</v>
      </c>
      <c r="S36" s="6">
        <f t="shared" si="9"/>
        <v>70.987573577501621</v>
      </c>
      <c r="T36" s="5" t="s">
        <v>216</v>
      </c>
      <c r="U36" s="55">
        <v>2095</v>
      </c>
      <c r="V36" s="6">
        <f t="shared" si="10"/>
        <v>1047.5</v>
      </c>
      <c r="W36" s="6">
        <f t="shared" si="11"/>
        <v>68.508829300196197</v>
      </c>
      <c r="Y36" s="23" t="s">
        <v>28</v>
      </c>
      <c r="Z36" s="25" t="s">
        <v>41</v>
      </c>
      <c r="AA36" s="24" t="s">
        <v>75</v>
      </c>
      <c r="AB36" s="5" t="s">
        <v>220</v>
      </c>
      <c r="AC36" s="20">
        <v>2314</v>
      </c>
      <c r="AD36" s="6">
        <f t="shared" si="12"/>
        <v>971.88000000000011</v>
      </c>
      <c r="AE36" s="6">
        <f t="shared" si="13"/>
        <v>63.563113145846955</v>
      </c>
      <c r="AG36" s="5" t="s">
        <v>232</v>
      </c>
      <c r="AH36" s="55">
        <v>2548</v>
      </c>
      <c r="AI36" s="26">
        <f t="shared" si="14"/>
        <v>1452.3600000000001</v>
      </c>
      <c r="AJ36" s="6">
        <f t="shared" si="15"/>
        <v>94.987573577501621</v>
      </c>
      <c r="AL36" s="5" t="s">
        <v>225</v>
      </c>
      <c r="AM36" s="20">
        <v>3977</v>
      </c>
      <c r="AN36" s="26">
        <f t="shared" si="16"/>
        <v>1288.5479999999998</v>
      </c>
      <c r="AO36" s="6">
        <f t="shared" si="17"/>
        <v>84.273904512753404</v>
      </c>
      <c r="AQ36" s="5" t="s">
        <v>304</v>
      </c>
      <c r="AR36" s="20">
        <v>1786</v>
      </c>
      <c r="AS36" s="26">
        <f t="shared" si="18"/>
        <v>1028.7359999999999</v>
      </c>
      <c r="AT36" s="6">
        <f t="shared" si="19"/>
        <v>67.281621975147132</v>
      </c>
      <c r="BW36" s="62">
        <f>SUM(BW6:BW34)</f>
        <v>0</v>
      </c>
      <c r="BX36" s="62">
        <f>SUM(BX6:BX35)</f>
        <v>0</v>
      </c>
      <c r="BY36" s="64">
        <f>SUM(BY6:BY34)</f>
        <v>0</v>
      </c>
    </row>
    <row r="37" spans="1:77">
      <c r="AL37" s="93"/>
    </row>
    <row r="38" spans="1:77">
      <c r="E38" s="19">
        <f>SUM(E6:E37)</f>
        <v>54550</v>
      </c>
      <c r="F38" s="64">
        <f>SUM(F6:F36)</f>
        <v>30002.5</v>
      </c>
      <c r="I38" s="62">
        <f>SUM(I6:I36)</f>
        <v>51982.18</v>
      </c>
      <c r="J38" s="64">
        <f>SUM(J6:J37)</f>
        <v>28694.16336000001</v>
      </c>
      <c r="M38">
        <f>SUM(M6:M37)</f>
        <v>51770</v>
      </c>
      <c r="N38">
        <f>SUM(N6:N37)</f>
        <v>28732.35</v>
      </c>
      <c r="Q38">
        <f>SUM(Q6:Q36)</f>
        <v>75665</v>
      </c>
      <c r="R38" s="64">
        <f>SUM(R6:R37)</f>
        <v>24515.459999999992</v>
      </c>
      <c r="S38"/>
      <c r="U38" s="28">
        <f>SUM(U6:U36)</f>
        <v>43101.416333333334</v>
      </c>
      <c r="V38" s="64">
        <f>SUM(V6:V37)</f>
        <v>21550.708166666667</v>
      </c>
      <c r="W38" s="6">
        <f t="shared" si="11"/>
        <v>71.829708079882238</v>
      </c>
      <c r="AC38" s="133">
        <f>SUM(AC6:AC36)</f>
        <v>47789</v>
      </c>
      <c r="AD38" s="62">
        <f>SUM(AD6:AD37)</f>
        <v>20071.380000000005</v>
      </c>
      <c r="AE38" s="132">
        <f>AD38*100/F38</f>
        <v>66.899025081243252</v>
      </c>
      <c r="AH38" s="62">
        <f>SUM(AH6:AH36)</f>
        <v>56764</v>
      </c>
      <c r="AI38" s="62">
        <f>SUM(AI6:AI37)</f>
        <v>32355.480000000003</v>
      </c>
      <c r="AJ38" s="64"/>
      <c r="AL38" s="178" t="s">
        <v>297</v>
      </c>
      <c r="AM38" s="62">
        <f>SUM(AM6:AM36)</f>
        <v>85617</v>
      </c>
      <c r="AN38" s="62">
        <f>SUM(AN6:AN37)</f>
        <v>27739.907999999992</v>
      </c>
      <c r="AO38" s="64"/>
      <c r="AR38" s="62">
        <f>SUM(AR6:AR36)</f>
        <v>40293</v>
      </c>
      <c r="AS38" s="62">
        <f>SUM(AS6:AS36)</f>
        <v>23208.768000000004</v>
      </c>
    </row>
    <row r="40" spans="1:77">
      <c r="Q40" s="8"/>
      <c r="S40"/>
      <c r="AD40" s="134"/>
    </row>
    <row r="41" spans="1:77">
      <c r="A41" s="29" t="s">
        <v>18</v>
      </c>
      <c r="B41" s="30" t="s">
        <v>76</v>
      </c>
      <c r="C41" s="30" t="s">
        <v>17</v>
      </c>
      <c r="D41" s="30" t="s">
        <v>139</v>
      </c>
      <c r="E41" s="30" t="s">
        <v>19</v>
      </c>
      <c r="Q41" s="8"/>
      <c r="S41"/>
    </row>
    <row r="42" spans="1:77">
      <c r="A42" s="5" t="s">
        <v>12</v>
      </c>
      <c r="B42" s="55">
        <f>E38</f>
        <v>54550</v>
      </c>
      <c r="C42" s="27">
        <v>100</v>
      </c>
      <c r="D42" s="55">
        <f>F38</f>
        <v>30002.5</v>
      </c>
      <c r="E42" s="27">
        <v>100</v>
      </c>
      <c r="Q42" s="8"/>
      <c r="S42"/>
      <c r="AE42" s="19"/>
    </row>
    <row r="43" spans="1:77">
      <c r="A43" s="5" t="s">
        <v>9</v>
      </c>
      <c r="B43" s="55">
        <f>M38</f>
        <v>51770</v>
      </c>
      <c r="C43" s="27">
        <f>B43*100/B$42</f>
        <v>94.903758020164986</v>
      </c>
      <c r="D43" s="55">
        <f>N38</f>
        <v>28732.35</v>
      </c>
      <c r="E43" s="27">
        <f>100*D43/D$42</f>
        <v>95.766519456711947</v>
      </c>
      <c r="Q43" s="8"/>
      <c r="S43"/>
    </row>
    <row r="44" spans="1:77">
      <c r="A44" s="5" t="s">
        <v>10</v>
      </c>
      <c r="B44" s="55">
        <f>I38</f>
        <v>51982.18</v>
      </c>
      <c r="C44" s="27">
        <f t="shared" ref="C44:C50" si="22">B44*100/B$42</f>
        <v>95.292722273143909</v>
      </c>
      <c r="D44" s="55">
        <f>J38</f>
        <v>28694.16336000001</v>
      </c>
      <c r="E44" s="27">
        <f t="shared" ref="E44:E50" si="23">100*D44/D$42</f>
        <v>95.639241263228101</v>
      </c>
      <c r="Q44" s="8"/>
      <c r="S44"/>
    </row>
    <row r="45" spans="1:77">
      <c r="A45" s="5" t="s">
        <v>11</v>
      </c>
      <c r="B45" s="55">
        <f>Q38</f>
        <v>75665</v>
      </c>
      <c r="C45" s="27">
        <f t="shared" si="22"/>
        <v>138.70760769935839</v>
      </c>
      <c r="D45" s="55">
        <f>R38</f>
        <v>24515.459999999992</v>
      </c>
      <c r="E45" s="27">
        <f t="shared" si="23"/>
        <v>81.711390717440182</v>
      </c>
    </row>
    <row r="46" spans="1:77">
      <c r="A46" s="5" t="s">
        <v>15</v>
      </c>
      <c r="B46" s="55">
        <f>U38</f>
        <v>43101.416333333334</v>
      </c>
      <c r="C46" s="27">
        <f t="shared" si="22"/>
        <v>79.012678887870464</v>
      </c>
      <c r="D46" s="55">
        <f>V38</f>
        <v>21550.708166666667</v>
      </c>
      <c r="E46" s="27">
        <f t="shared" si="23"/>
        <v>71.829708079882238</v>
      </c>
    </row>
    <row r="47" spans="1:77">
      <c r="A47" s="5" t="s">
        <v>137</v>
      </c>
      <c r="B47" s="55">
        <f>AH38</f>
        <v>56764</v>
      </c>
      <c r="C47" s="27">
        <f t="shared" si="22"/>
        <v>104.05866177818515</v>
      </c>
      <c r="D47" s="55">
        <f>AI38</f>
        <v>32355.480000000003</v>
      </c>
      <c r="E47" s="27">
        <f t="shared" si="23"/>
        <v>107.84261311557371</v>
      </c>
    </row>
    <row r="48" spans="1:77">
      <c r="A48" s="5" t="s">
        <v>140</v>
      </c>
      <c r="B48" s="55">
        <f>AM38</f>
        <v>85617</v>
      </c>
      <c r="C48" s="27">
        <f t="shared" si="22"/>
        <v>156.95142071494041</v>
      </c>
      <c r="D48" s="55">
        <f>AN38</f>
        <v>27739.907999999992</v>
      </c>
      <c r="E48" s="27">
        <f t="shared" si="23"/>
        <v>92.45865511207397</v>
      </c>
    </row>
    <row r="49" spans="1:5">
      <c r="A49" s="5" t="s">
        <v>153</v>
      </c>
      <c r="B49" s="55">
        <f>AC38</f>
        <v>47789</v>
      </c>
      <c r="C49" s="27">
        <f t="shared" si="22"/>
        <v>87.605866177818513</v>
      </c>
      <c r="D49" s="55">
        <f>AD38</f>
        <v>20071.380000000005</v>
      </c>
      <c r="E49" s="27">
        <f t="shared" si="23"/>
        <v>66.899025081243252</v>
      </c>
    </row>
    <row r="50" spans="1:5">
      <c r="A50" s="5" t="s">
        <v>154</v>
      </c>
      <c r="B50" s="55">
        <f>SUM(AR38)</f>
        <v>40293</v>
      </c>
      <c r="C50" s="27">
        <f t="shared" si="22"/>
        <v>73.864344637946843</v>
      </c>
      <c r="D50" s="55">
        <f>AS38</f>
        <v>23208.768000000004</v>
      </c>
      <c r="E50" s="27">
        <f t="shared" si="23"/>
        <v>77.356113657195237</v>
      </c>
    </row>
  </sheetData>
  <mergeCells count="10">
    <mergeCell ref="AG4:AJ4"/>
    <mergeCell ref="BU4:BY4"/>
    <mergeCell ref="AB4:AE4"/>
    <mergeCell ref="T4:W4"/>
    <mergeCell ref="D4:G4"/>
    <mergeCell ref="H4:K4"/>
    <mergeCell ref="L4:O4"/>
    <mergeCell ref="P4:S4"/>
    <mergeCell ref="AL4:AO4"/>
    <mergeCell ref="AQ4:AT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Sammenligning SOMMER</vt:lpstr>
      <vt:lpstr>Preordre sommer 2024</vt:lpstr>
      <vt:lpstr>BONUSTABELLER 2024</vt:lpstr>
      <vt:lpstr>Datablad SOMMER- IKKE ENDRE NOE</vt:lpstr>
      <vt:lpstr>'BONUSTABELLER 2024'!Utskriftsområde</vt:lpstr>
      <vt:lpstr>'Datablad SOMMER- IKKE ENDRE NOE'!Utskriftsområde</vt:lpstr>
      <vt:lpstr>'Preordre sommer 2024'!Utskriftsområde</vt:lpstr>
      <vt:lpstr>'Sammenligning SOMMER'!Utskriftsområde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cp:lastPrinted>2024-01-16T12:18:31Z</cp:lastPrinted>
  <dcterms:created xsi:type="dcterms:W3CDTF">2013-09-02T10:56:17Z</dcterms:created>
  <dcterms:modified xsi:type="dcterms:W3CDTF">2024-01-17T12:42:35Z</dcterms:modified>
</cp:coreProperties>
</file>