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Alle Geirs filer\Lønnsomhetsberegninger\"/>
    </mc:Choice>
  </mc:AlternateContent>
  <xr:revisionPtr revIDLastSave="0" documentId="13_ncr:1_{06195C9A-8E18-4345-9125-308D8159447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ammenligning VINTER" sheetId="2" r:id="rId1"/>
    <sheet name="Preordretilbud vinter 24" sheetId="7" r:id="rId2"/>
    <sheet name="BONUSTABELLER" sheetId="6" r:id="rId3"/>
    <sheet name="Datablad VINTER- IKKE RØR" sheetId="1" r:id="rId4"/>
  </sheets>
  <definedNames>
    <definedName name="_xlnm.Print_Area" localSheetId="2">BONUSTABELLER!$A$1:$H$73</definedName>
    <definedName name="_xlnm.Print_Area" localSheetId="1">'Preordretilbud vinter 24'!$A$1:$S$39</definedName>
    <definedName name="_xlnm.Print_Area" localSheetId="0">'Sammenligning VINTER'!$B$1:$T$28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6" i="1" l="1"/>
  <c r="X36" i="1" s="1"/>
  <c r="W21" i="1"/>
  <c r="X21" i="1" s="1"/>
  <c r="W8" i="1"/>
  <c r="X8" i="1" s="1"/>
  <c r="AH38" i="1" l="1"/>
  <c r="B47" i="1"/>
  <c r="AI37" i="1"/>
  <c r="AI36" i="1"/>
  <c r="AI34" i="1"/>
  <c r="AI33" i="1"/>
  <c r="AI31" i="1"/>
  <c r="AI30" i="1"/>
  <c r="AI29" i="1"/>
  <c r="AI28" i="1"/>
  <c r="AI27" i="1"/>
  <c r="AI26" i="1"/>
  <c r="AI25" i="1"/>
  <c r="AI24" i="1"/>
  <c r="AI23" i="1"/>
  <c r="AI21" i="1"/>
  <c r="AI20" i="1"/>
  <c r="AI19" i="1"/>
  <c r="AI18" i="1"/>
  <c r="AI17" i="1"/>
  <c r="AI15" i="1"/>
  <c r="AI14" i="1"/>
  <c r="AI13" i="1"/>
  <c r="AI12" i="1"/>
  <c r="AI11" i="1"/>
  <c r="AI10" i="1"/>
  <c r="AI9" i="1"/>
  <c r="AI8" i="1"/>
  <c r="AI7" i="1"/>
  <c r="AI6" i="1"/>
  <c r="I10" i="7" l="1"/>
  <c r="I8" i="7"/>
  <c r="B32" i="6" l="1"/>
  <c r="B33" i="6" s="1"/>
  <c r="B34" i="6" s="1"/>
  <c r="B35" i="6" s="1"/>
  <c r="B36" i="6" s="1"/>
  <c r="Q17" i="1" l="1"/>
  <c r="AC37" i="1"/>
  <c r="AC36" i="1"/>
  <c r="I27" i="7" l="1"/>
  <c r="N10" i="7"/>
  <c r="N9" i="7"/>
  <c r="W20" i="1"/>
  <c r="AC8" i="1"/>
  <c r="BE31" i="2" l="1"/>
  <c r="E11" i="2" l="1"/>
  <c r="BB23" i="2"/>
  <c r="N23" i="2"/>
  <c r="I23" i="2"/>
  <c r="AV23" i="2" s="1"/>
  <c r="BB21" i="2"/>
  <c r="N21" i="2"/>
  <c r="I21" i="2"/>
  <c r="AV21" i="2" s="1"/>
  <c r="BB19" i="2"/>
  <c r="N19" i="2"/>
  <c r="I19" i="2"/>
  <c r="AV19" i="2" s="1"/>
  <c r="BB17" i="2"/>
  <c r="N17" i="2"/>
  <c r="I17" i="2"/>
  <c r="AV17" i="2" s="1"/>
  <c r="BB15" i="2"/>
  <c r="N15" i="2"/>
  <c r="I15" i="2"/>
  <c r="AV15" i="2" s="1"/>
  <c r="BB13" i="2"/>
  <c r="N13" i="2"/>
  <c r="I13" i="2"/>
  <c r="AV13" i="2" s="1"/>
  <c r="N11" i="2"/>
  <c r="I11" i="2"/>
  <c r="AV11" i="2" s="1"/>
  <c r="AY11" i="2" l="1"/>
  <c r="AY23" i="2"/>
  <c r="AY17" i="2"/>
  <c r="AY21" i="2"/>
  <c r="AY15" i="2"/>
  <c r="AY13" i="2"/>
  <c r="AY19" i="2"/>
  <c r="D27" i="7" l="1"/>
  <c r="N30" i="7" l="1"/>
  <c r="N29" i="7"/>
  <c r="N28" i="7"/>
  <c r="D29" i="7"/>
  <c r="D28" i="7"/>
  <c r="D10" i="7"/>
  <c r="S9" i="7"/>
  <c r="I9" i="7"/>
  <c r="D9" i="7"/>
  <c r="AU21" i="2" l="1"/>
  <c r="AI38" i="1"/>
  <c r="B56" i="1" s="1"/>
  <c r="AW21" i="2" l="1"/>
  <c r="AZ21" i="2"/>
  <c r="W37" i="1" l="1"/>
  <c r="W34" i="1"/>
  <c r="W33" i="1"/>
  <c r="W31" i="1"/>
  <c r="W30" i="1"/>
  <c r="W29" i="1"/>
  <c r="W28" i="1"/>
  <c r="W27" i="1"/>
  <c r="W26" i="1"/>
  <c r="W25" i="1"/>
  <c r="W24" i="1"/>
  <c r="W23" i="1"/>
  <c r="W19" i="1"/>
  <c r="W18" i="1"/>
  <c r="W17" i="1"/>
  <c r="W15" i="1"/>
  <c r="W14" i="1"/>
  <c r="W13" i="1"/>
  <c r="W12" i="1"/>
  <c r="W11" i="1"/>
  <c r="W10" i="1"/>
  <c r="W9" i="1"/>
  <c r="W7" i="1"/>
  <c r="W6" i="1"/>
  <c r="Q37" i="1" l="1"/>
  <c r="Q36" i="1"/>
  <c r="Q34" i="1"/>
  <c r="Q33" i="1"/>
  <c r="Q31" i="1"/>
  <c r="Q30" i="1"/>
  <c r="Q29" i="1"/>
  <c r="Q28" i="1"/>
  <c r="Q27" i="1"/>
  <c r="Q26" i="1"/>
  <c r="Q25" i="1"/>
  <c r="Q24" i="1"/>
  <c r="Q23" i="1"/>
  <c r="Q21" i="1"/>
  <c r="Q20" i="1"/>
  <c r="Q19" i="1"/>
  <c r="Q18" i="1"/>
  <c r="Q15" i="1"/>
  <c r="Q14" i="1"/>
  <c r="Q13" i="1"/>
  <c r="Q12" i="1"/>
  <c r="Q11" i="1"/>
  <c r="Q10" i="1"/>
  <c r="Q9" i="1"/>
  <c r="Q8" i="1"/>
  <c r="Q7" i="1"/>
  <c r="Q6" i="1"/>
  <c r="AC34" i="1" l="1"/>
  <c r="AC33" i="1"/>
  <c r="AC31" i="1"/>
  <c r="AC30" i="1"/>
  <c r="AC29" i="1"/>
  <c r="AC28" i="1"/>
  <c r="AC27" i="1"/>
  <c r="AC26" i="1"/>
  <c r="AC25" i="1"/>
  <c r="AC24" i="1"/>
  <c r="AC23" i="1"/>
  <c r="AC21" i="1"/>
  <c r="AC20" i="1"/>
  <c r="AC19" i="1"/>
  <c r="AC18" i="1"/>
  <c r="AC17" i="1"/>
  <c r="AC15" i="1"/>
  <c r="AC14" i="1"/>
  <c r="AC13" i="1"/>
  <c r="AC12" i="1"/>
  <c r="AC11" i="1"/>
  <c r="AC10" i="1"/>
  <c r="AC9" i="1"/>
  <c r="AC7" i="1"/>
  <c r="AC6" i="1"/>
  <c r="AC38" i="1" l="1"/>
  <c r="M37" i="1" l="1"/>
  <c r="M36" i="1"/>
  <c r="M34" i="1"/>
  <c r="M33" i="1"/>
  <c r="M31" i="1"/>
  <c r="M30" i="1"/>
  <c r="M29" i="1"/>
  <c r="M28" i="1"/>
  <c r="M27" i="1"/>
  <c r="M26" i="1"/>
  <c r="M25" i="1"/>
  <c r="M24" i="1"/>
  <c r="M23" i="1"/>
  <c r="M21" i="1"/>
  <c r="M20" i="1"/>
  <c r="M19" i="1"/>
  <c r="M18" i="1"/>
  <c r="M17" i="1"/>
  <c r="M15" i="1"/>
  <c r="M14" i="1"/>
  <c r="M13" i="1"/>
  <c r="M12" i="1"/>
  <c r="M11" i="1"/>
  <c r="M10" i="1"/>
  <c r="M9" i="1"/>
  <c r="M8" i="1"/>
  <c r="M7" i="1"/>
  <c r="M6" i="1"/>
  <c r="I37" i="1" l="1"/>
  <c r="I36" i="1"/>
  <c r="I34" i="1"/>
  <c r="I33" i="1"/>
  <c r="I31" i="1"/>
  <c r="I30" i="1"/>
  <c r="I29" i="1"/>
  <c r="I28" i="1"/>
  <c r="I27" i="1"/>
  <c r="I26" i="1"/>
  <c r="I25" i="1"/>
  <c r="I24" i="1"/>
  <c r="I23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E37" i="1"/>
  <c r="N37" i="1" s="1"/>
  <c r="E36" i="1"/>
  <c r="E34" i="1"/>
  <c r="E33" i="1"/>
  <c r="E31" i="1"/>
  <c r="E30" i="1"/>
  <c r="E29" i="1"/>
  <c r="E28" i="1"/>
  <c r="E27" i="1"/>
  <c r="E26" i="1"/>
  <c r="E25" i="1"/>
  <c r="E24" i="1"/>
  <c r="E23" i="1"/>
  <c r="E21" i="1"/>
  <c r="N21" i="1" s="1"/>
  <c r="E20" i="1"/>
  <c r="E19" i="1"/>
  <c r="N19" i="1" s="1"/>
  <c r="E18" i="1"/>
  <c r="N18" i="1" s="1"/>
  <c r="E17" i="1"/>
  <c r="N17" i="1" s="1"/>
  <c r="E15" i="1"/>
  <c r="E14" i="1"/>
  <c r="N14" i="1" s="1"/>
  <c r="E13" i="1"/>
  <c r="E12" i="1"/>
  <c r="N12" i="1" s="1"/>
  <c r="E11" i="1"/>
  <c r="E10" i="1"/>
  <c r="E9" i="1"/>
  <c r="N9" i="1" s="1"/>
  <c r="E8" i="1"/>
  <c r="N8" i="1" s="1"/>
  <c r="E7" i="1"/>
  <c r="E6" i="1"/>
  <c r="N6" i="1" s="1"/>
  <c r="N29" i="1" l="1"/>
  <c r="N34" i="1"/>
  <c r="N31" i="1"/>
  <c r="N33" i="1"/>
  <c r="N28" i="1"/>
  <c r="J28" i="1"/>
  <c r="J15" i="1"/>
  <c r="J29" i="1"/>
  <c r="J17" i="1"/>
  <c r="J30" i="1"/>
  <c r="J19" i="1"/>
  <c r="J6" i="1"/>
  <c r="J18" i="1"/>
  <c r="J31" i="1"/>
  <c r="J33" i="1"/>
  <c r="AJ7" i="1"/>
  <c r="X7" i="1"/>
  <c r="R7" i="1"/>
  <c r="AD7" i="1"/>
  <c r="AD8" i="1"/>
  <c r="AJ8" i="1"/>
  <c r="R8" i="1"/>
  <c r="F37" i="1"/>
  <c r="AD37" i="1"/>
  <c r="AJ37" i="1"/>
  <c r="X37" i="1"/>
  <c r="R37" i="1"/>
  <c r="AJ10" i="1"/>
  <c r="X10" i="1"/>
  <c r="R10" i="1"/>
  <c r="AD10" i="1"/>
  <c r="AJ11" i="1"/>
  <c r="X11" i="1"/>
  <c r="R11" i="1"/>
  <c r="AD11" i="1"/>
  <c r="AJ25" i="1"/>
  <c r="X25" i="1"/>
  <c r="R25" i="1"/>
  <c r="AD25" i="1"/>
  <c r="AJ26" i="1"/>
  <c r="X26" i="1"/>
  <c r="R26" i="1"/>
  <c r="AD26" i="1"/>
  <c r="AJ34" i="1"/>
  <c r="X34" i="1"/>
  <c r="R34" i="1"/>
  <c r="AD34" i="1"/>
  <c r="AJ23" i="1"/>
  <c r="X23" i="1"/>
  <c r="R23" i="1"/>
  <c r="AD23" i="1"/>
  <c r="J8" i="1"/>
  <c r="AJ20" i="1"/>
  <c r="X20" i="1"/>
  <c r="R20" i="1"/>
  <c r="AD20" i="1"/>
  <c r="AD36" i="1"/>
  <c r="AJ36" i="1"/>
  <c r="R36" i="1"/>
  <c r="AJ24" i="1"/>
  <c r="X24" i="1"/>
  <c r="R24" i="1"/>
  <c r="AD24" i="1"/>
  <c r="J7" i="1"/>
  <c r="J20" i="1"/>
  <c r="N26" i="1"/>
  <c r="AJ13" i="1"/>
  <c r="X13" i="1"/>
  <c r="R13" i="1"/>
  <c r="AD13" i="1"/>
  <c r="J21" i="1"/>
  <c r="AJ14" i="1"/>
  <c r="X14" i="1"/>
  <c r="R14" i="1"/>
  <c r="AD14" i="1"/>
  <c r="J23" i="1"/>
  <c r="AJ29" i="1"/>
  <c r="X29" i="1"/>
  <c r="R29" i="1"/>
  <c r="AD29" i="1"/>
  <c r="N36" i="1"/>
  <c r="AJ30" i="1"/>
  <c r="X30" i="1"/>
  <c r="R30" i="1"/>
  <c r="AD30" i="1"/>
  <c r="AJ9" i="1"/>
  <c r="X9" i="1"/>
  <c r="R9" i="1"/>
  <c r="AD9" i="1"/>
  <c r="AJ12" i="1"/>
  <c r="X12" i="1"/>
  <c r="R12" i="1"/>
  <c r="AD12" i="1"/>
  <c r="J9" i="1"/>
  <c r="N20" i="1"/>
  <c r="AJ28" i="1"/>
  <c r="X28" i="1"/>
  <c r="R28" i="1"/>
  <c r="AD28" i="1"/>
  <c r="J37" i="1"/>
  <c r="AJ15" i="1"/>
  <c r="X15" i="1"/>
  <c r="R15" i="1"/>
  <c r="AD15" i="1"/>
  <c r="J24" i="1"/>
  <c r="N15" i="1"/>
  <c r="J12" i="1"/>
  <c r="N11" i="1"/>
  <c r="AJ31" i="1"/>
  <c r="X31" i="1"/>
  <c r="R31" i="1"/>
  <c r="AD31" i="1"/>
  <c r="J26" i="1"/>
  <c r="N10" i="1"/>
  <c r="N30" i="1"/>
  <c r="AJ21" i="1"/>
  <c r="R21" i="1"/>
  <c r="AD21" i="1"/>
  <c r="N7" i="1"/>
  <c r="J34" i="1"/>
  <c r="AJ27" i="1"/>
  <c r="X27" i="1"/>
  <c r="R27" i="1"/>
  <c r="AD27" i="1"/>
  <c r="J36" i="1"/>
  <c r="N24" i="1"/>
  <c r="J10" i="1"/>
  <c r="J11" i="1"/>
  <c r="N25" i="1"/>
  <c r="AJ17" i="1"/>
  <c r="X17" i="1"/>
  <c r="R17" i="1"/>
  <c r="AD17" i="1"/>
  <c r="J25" i="1"/>
  <c r="AJ18" i="1"/>
  <c r="X18" i="1"/>
  <c r="R18" i="1"/>
  <c r="AD18" i="1"/>
  <c r="J13" i="1"/>
  <c r="AJ6" i="1"/>
  <c r="X6" i="1"/>
  <c r="R6" i="1"/>
  <c r="AD6" i="1"/>
  <c r="AJ19" i="1"/>
  <c r="X19" i="1"/>
  <c r="R19" i="1"/>
  <c r="AD19" i="1"/>
  <c r="AJ33" i="1"/>
  <c r="X33" i="1"/>
  <c r="R33" i="1"/>
  <c r="AD33" i="1"/>
  <c r="J14" i="1"/>
  <c r="J27" i="1"/>
  <c r="N23" i="1"/>
  <c r="N27" i="1"/>
  <c r="N13" i="1"/>
  <c r="B55" i="1"/>
  <c r="AB38" i="1"/>
  <c r="B46" i="1" s="1"/>
  <c r="AU15" i="2" l="1"/>
  <c r="AW15" i="2" l="1"/>
  <c r="AZ15" i="2"/>
  <c r="Q38" i="1"/>
  <c r="B53" i="1" s="1"/>
  <c r="L38" i="1" l="1"/>
  <c r="B43" i="1" s="1"/>
  <c r="AU13" i="2" l="1"/>
  <c r="V38" i="1"/>
  <c r="B45" i="1" s="1"/>
  <c r="P38" i="1"/>
  <c r="B44" i="1" s="1"/>
  <c r="H38" i="1"/>
  <c r="B42" i="1" l="1"/>
  <c r="AU23" i="2"/>
  <c r="AW13" i="2"/>
  <c r="AZ13" i="2"/>
  <c r="AU17" i="2"/>
  <c r="I38" i="1"/>
  <c r="B51" i="1" s="1"/>
  <c r="AW23" i="2" l="1"/>
  <c r="AZ23" i="2"/>
  <c r="AU19" i="2"/>
  <c r="AW17" i="2"/>
  <c r="AZ17" i="2"/>
  <c r="W38" i="1"/>
  <c r="B54" i="1" s="1"/>
  <c r="AW19" i="2" l="1"/>
  <c r="AZ19" i="2"/>
  <c r="M38" i="1"/>
  <c r="B52" i="1" s="1"/>
  <c r="E38" i="1" l="1"/>
  <c r="B50" i="1" s="1"/>
  <c r="D38" i="1"/>
  <c r="B41" i="1" s="1"/>
  <c r="C56" i="1" l="1"/>
  <c r="C55" i="1"/>
  <c r="C53" i="1"/>
  <c r="C51" i="1"/>
  <c r="C54" i="1"/>
  <c r="AU11" i="2"/>
  <c r="C47" i="1"/>
  <c r="E21" i="2" s="1"/>
  <c r="C46" i="1"/>
  <c r="E15" i="2" s="1"/>
  <c r="C43" i="1"/>
  <c r="E13" i="2" s="1"/>
  <c r="C44" i="1"/>
  <c r="E23" i="2" s="1"/>
  <c r="C45" i="1"/>
  <c r="E17" i="2" s="1"/>
  <c r="C42" i="1"/>
  <c r="E19" i="2" s="1"/>
  <c r="C52" i="1"/>
  <c r="AW11" i="2" l="1"/>
  <c r="AZ11" i="2"/>
  <c r="BC11" i="2" l="1"/>
  <c r="BA21" i="2"/>
  <c r="O21" i="2"/>
  <c r="BA15" i="2"/>
  <c r="O15" i="2"/>
  <c r="O13" i="2"/>
  <c r="BA13" i="2"/>
  <c r="O23" i="2"/>
  <c r="O17" i="2"/>
  <c r="BA23" i="2"/>
  <c r="BA17" i="2"/>
  <c r="O19" i="2"/>
  <c r="BA19" i="2"/>
  <c r="AX21" i="2"/>
  <c r="J21" i="2" s="1"/>
  <c r="AX15" i="2"/>
  <c r="J15" i="2" s="1"/>
  <c r="AX13" i="2"/>
  <c r="J13" i="2" s="1"/>
  <c r="AX17" i="2"/>
  <c r="J17" i="2" s="1"/>
  <c r="AX23" i="2"/>
  <c r="J23" i="2" s="1"/>
  <c r="AX19" i="2"/>
  <c r="J19" i="2" s="1"/>
  <c r="BC19" i="2" l="1"/>
  <c r="BD19" i="2" s="1"/>
  <c r="BC15" i="2"/>
  <c r="BD15" i="2" s="1"/>
  <c r="BD11" i="2"/>
  <c r="BC13" i="2"/>
  <c r="BD13" i="2" s="1"/>
  <c r="BC23" i="2"/>
  <c r="BD23" i="2" s="1"/>
  <c r="BC17" i="2"/>
  <c r="BD17" i="2" s="1"/>
  <c r="BC21" i="2"/>
  <c r="BD21" i="2" s="1"/>
  <c r="BE21" i="2" l="1"/>
  <c r="R21" i="2" s="1"/>
  <c r="BE17" i="2"/>
  <c r="R17" i="2" s="1"/>
  <c r="BE23" i="2"/>
  <c r="R23" i="2" s="1"/>
  <c r="BE13" i="2"/>
  <c r="R13" i="2" s="1"/>
  <c r="BE15" i="2"/>
  <c r="R15" i="2" s="1"/>
  <c r="BE19" i="2"/>
  <c r="R19" i="2" s="1"/>
</calcChain>
</file>

<file path=xl/sharedStrings.xml><?xml version="1.0" encoding="utf-8"?>
<sst xmlns="http://schemas.openxmlformats.org/spreadsheetml/2006/main" count="632" uniqueCount="355">
  <si>
    <t xml:space="preserve"> </t>
  </si>
  <si>
    <t>NOKIAN</t>
  </si>
  <si>
    <t>GOODYEAR</t>
  </si>
  <si>
    <t>YOKOHAMA</t>
  </si>
  <si>
    <t>185/60R15 UG ICE ARCTIC  88TXL</t>
  </si>
  <si>
    <t>185/65R14 UG ICE ARCTIC  86T</t>
  </si>
  <si>
    <t>185/65R15 UG ICE ARCTIC  88T</t>
  </si>
  <si>
    <t>195/65R15 UG ICE ARCTIC  95TXL</t>
  </si>
  <si>
    <t>Rabatt</t>
  </si>
  <si>
    <t>Dekk type</t>
  </si>
  <si>
    <t>Gruppe</t>
  </si>
  <si>
    <t>Piggdekk</t>
  </si>
  <si>
    <t>Piggfritt</t>
  </si>
  <si>
    <t>Prisliste</t>
  </si>
  <si>
    <t>Fakturanetto</t>
  </si>
  <si>
    <t>Continental</t>
  </si>
  <si>
    <t>Goodyear</t>
  </si>
  <si>
    <t>Nokian</t>
  </si>
  <si>
    <t>Yokohama</t>
  </si>
  <si>
    <t>Utpris</t>
  </si>
  <si>
    <t>NetNet</t>
  </si>
  <si>
    <t>Bridgestone</t>
  </si>
  <si>
    <t>BRIDGESTONE</t>
  </si>
  <si>
    <t>Nivå</t>
  </si>
  <si>
    <t>Merke</t>
  </si>
  <si>
    <t>Nettonivå</t>
  </si>
  <si>
    <t>=TOTAL</t>
  </si>
  <si>
    <t>SELL-OUT</t>
  </si>
  <si>
    <t xml:space="preserve">   Sammenligning av listepriser, fakturanetto og netnet</t>
  </si>
  <si>
    <t>Listepris</t>
  </si>
  <si>
    <t>NIVÅ</t>
  </si>
  <si>
    <t>Basis</t>
  </si>
  <si>
    <t>rabatt</t>
  </si>
  <si>
    <t>Forhandler</t>
  </si>
  <si>
    <t>Netto kjøp over 500'</t>
  </si>
  <si>
    <t>Netto kjøp over 2 mill</t>
  </si>
  <si>
    <t>Netto kjøp over 3 mill</t>
  </si>
  <si>
    <t>Netto kjøp over 5 mill</t>
  </si>
  <si>
    <t>Netto kjøp over 1 mill</t>
  </si>
  <si>
    <t>Volum</t>
  </si>
  <si>
    <t>Tillegg</t>
  </si>
  <si>
    <t>TOTAL</t>
  </si>
  <si>
    <t xml:space="preserve">            Continental</t>
  </si>
  <si>
    <t xml:space="preserve">                    Goodyear</t>
  </si>
  <si>
    <t xml:space="preserve">                   Nokian</t>
  </si>
  <si>
    <t>300 dekk</t>
  </si>
  <si>
    <t>500 dekk</t>
  </si>
  <si>
    <t>Continental, max preordre:</t>
  </si>
  <si>
    <t>Goodyear, max preordre:</t>
  </si>
  <si>
    <t>Nokian, max preordre:</t>
  </si>
  <si>
    <t>200 dekk</t>
  </si>
  <si>
    <t>Netto kjøp over 50'</t>
  </si>
  <si>
    <t>Netto kjøp over 250'</t>
  </si>
  <si>
    <t>Netto kjøp over 750'</t>
  </si>
  <si>
    <t>Netto kjøp over 1 mill.</t>
  </si>
  <si>
    <t>Piggfritt, varebil</t>
  </si>
  <si>
    <t>Piggdekk, varebil</t>
  </si>
  <si>
    <t>175/65R14 UG ICE 2 86T XL</t>
  </si>
  <si>
    <t>185/60R15 UG ICE 2 88T XL</t>
  </si>
  <si>
    <t>195/65R15 UG ICE 2 95T XL</t>
  </si>
  <si>
    <t>215/55R16 UG ICE 2 97T XL, FP</t>
  </si>
  <si>
    <t>215/70R16 Ice Arctic SUV 100T</t>
  </si>
  <si>
    <t>195/70R15C Cargo UG 104/102 Stud</t>
  </si>
  <si>
    <t>205/65R16C Cargo UG 107/105 Stud</t>
  </si>
  <si>
    <t>Piggdekk SUV</t>
  </si>
  <si>
    <t>MAX BONUS</t>
  </si>
  <si>
    <t>PÅ NETTO</t>
  </si>
  <si>
    <t>Netto kjøp over 50.000</t>
  </si>
  <si>
    <t>KJEDEVOLUMBONUS</t>
  </si>
  <si>
    <t>75.000 dekk på kjeden</t>
  </si>
  <si>
    <t>30.000 dekk på kjeden</t>
  </si>
  <si>
    <t>35.000 dekk på kjeden</t>
  </si>
  <si>
    <t>Netto kjøp over 75'</t>
  </si>
  <si>
    <t>40.000 dekk på kjeden</t>
  </si>
  <si>
    <t>175/65R14</t>
  </si>
  <si>
    <t>185/60R15</t>
  </si>
  <si>
    <t>185/65R14</t>
  </si>
  <si>
    <t>185/65R15</t>
  </si>
  <si>
    <t>195/65R15</t>
  </si>
  <si>
    <t>205/55R16</t>
  </si>
  <si>
    <t>205/60R16</t>
  </si>
  <si>
    <t>215/65R16</t>
  </si>
  <si>
    <t>225/50R17</t>
  </si>
  <si>
    <t>225/55R17</t>
  </si>
  <si>
    <t>215/70R16</t>
  </si>
  <si>
    <t>225/65R17</t>
  </si>
  <si>
    <t>235/60R18</t>
  </si>
  <si>
    <t>255/55R18</t>
  </si>
  <si>
    <t>275/40R20</t>
  </si>
  <si>
    <t>215/55R16</t>
  </si>
  <si>
    <t>215/60R16</t>
  </si>
  <si>
    <t>195/70R15C</t>
  </si>
  <si>
    <t>205/65R16C</t>
  </si>
  <si>
    <t>Dim</t>
  </si>
  <si>
    <t>Mønster</t>
  </si>
  <si>
    <t>175/65R14 UG ICE ARCTIC  86T</t>
  </si>
  <si>
    <t>Supplering MED preordre:</t>
  </si>
  <si>
    <t>Michelin</t>
  </si>
  <si>
    <t xml:space="preserve">      Continental</t>
  </si>
  <si>
    <t>Netto kjøp over 200'</t>
  </si>
  <si>
    <t>Alle som har tatt preordre 500 dekk</t>
  </si>
  <si>
    <t>185/60R15 MICHELIN X-Ice North 4  88TXL</t>
  </si>
  <si>
    <t>195/65R15 MICHELIN X-Ice North 4  95TXL</t>
  </si>
  <si>
    <t>205/55R16 MICHELIN X-Ice North 4  94TXL</t>
  </si>
  <si>
    <t>225/55R17 MICHELIN X-Ice North 4  101TXL</t>
  </si>
  <si>
    <t>175/65R14 82T TL ContiVikingContact 7</t>
  </si>
  <si>
    <t>185/60R15 88T TL XL ContiVikingContact 7</t>
  </si>
  <si>
    <t>195/70R15 104/102R Van Contact Viking</t>
  </si>
  <si>
    <t>205/65R16 107/105R Van Contact Viking</t>
  </si>
  <si>
    <t>175/65R-14 86T YOKOHAMA ICE GUARD 65 PIGG</t>
  </si>
  <si>
    <t>185/60R-15 88T YOKOHAMA ICE GUARD 65 PIGG</t>
  </si>
  <si>
    <t>185/65R-14 90T YOKOHAMA ICE GUARD 65 PIGG</t>
  </si>
  <si>
    <t>185/65R-15 92T YOKOHAMA ICE GUARD 65 PIGG</t>
  </si>
  <si>
    <t>195/65R-15 95T YOKOHAMA ICE GUARD 65 PIGG</t>
  </si>
  <si>
    <t>205/60R-16 96T YOKOHAMA ICE GUARD 65 PIGG</t>
  </si>
  <si>
    <t>215/65R-16 102T YOKOHAMA ICE GUARD 65 PIGG</t>
  </si>
  <si>
    <t>225/55R-17 101T YOKOHAMA ICE GUARD 65 PIGG</t>
  </si>
  <si>
    <t>225/65R-17 106TIce Guard IG65</t>
  </si>
  <si>
    <t>235/60R-18 107T Ice Guard IG65</t>
  </si>
  <si>
    <t>255/55R-18 109T Ice Guard IG65</t>
  </si>
  <si>
    <t>275/40R-20 106T Ice Guard IG65</t>
  </si>
  <si>
    <t>175/65R-14 82Q YOKOHAMA ICE GUARD 60</t>
  </si>
  <si>
    <t>215/55R-16 93Q YOKOHAMA ICE GUARD 60</t>
  </si>
  <si>
    <t>70.000 dekk på kjeden</t>
  </si>
  <si>
    <t>80.000 dekk på kjeden</t>
  </si>
  <si>
    <t>85.000 dekk på kjeden</t>
  </si>
  <si>
    <t>205/55R-16 94T YOKOHAMA ICE GUARD 65 PIGG</t>
  </si>
  <si>
    <t>195/70R15C Yokohama Winter Drive</t>
  </si>
  <si>
    <t>205/65R16C Yokohama Winter Drive</t>
  </si>
  <si>
    <t>195/70R15C Agilis Alpin</t>
  </si>
  <si>
    <t>205/65R16C Agilis Alpin</t>
  </si>
  <si>
    <t>Netto kjøp over 1,5 mill.</t>
  </si>
  <si>
    <t>60.000 dekk på kjeden</t>
  </si>
  <si>
    <t>MAX BONUS*</t>
  </si>
  <si>
    <t>Netto kjøp over 1,5 mill</t>
  </si>
  <si>
    <t>Nokian Hakkapeliitta 10</t>
  </si>
  <si>
    <t>Nokian Hakkapeliitta 10 SUV</t>
  </si>
  <si>
    <t>215/65R16 MICHELIN X-Ice North 4  102T</t>
  </si>
  <si>
    <t>48 dekk</t>
  </si>
  <si>
    <t>HANKOOK</t>
  </si>
  <si>
    <t>Hankook, max preordre:</t>
  </si>
  <si>
    <t>W429 Winter i*Pike RS2</t>
  </si>
  <si>
    <t>W429 A Winter i*Pike RS2</t>
  </si>
  <si>
    <t>RW11 i*Pike</t>
  </si>
  <si>
    <t>W616 Winter i*cept iZ2</t>
  </si>
  <si>
    <t>Hankook</t>
  </si>
  <si>
    <t>LISTEPRISER</t>
  </si>
  <si>
    <t>NETTOPRISER</t>
  </si>
  <si>
    <t>65.000 dekk på kjeden</t>
  </si>
  <si>
    <t>NOK 20 per dekk</t>
  </si>
  <si>
    <t>45.000 dekk på kjeden</t>
  </si>
  <si>
    <t>50.000 dekk på kjeden</t>
  </si>
  <si>
    <t>55.000 dekk på kjeden</t>
  </si>
  <si>
    <t xml:space="preserve">Bridgestone, max preordre: </t>
  </si>
  <si>
    <t>Supplering</t>
  </si>
  <si>
    <t>Supplering UTEN preordre:</t>
  </si>
  <si>
    <t>HANKOOK (NDI)</t>
  </si>
  <si>
    <t>Supplering:</t>
  </si>
  <si>
    <t>Nokian*</t>
  </si>
  <si>
    <t>Michelin og BF*</t>
  </si>
  <si>
    <t>195/70R15 104/102R Vanco Contact Ice</t>
  </si>
  <si>
    <t>205/65R16 107/105R Vanco Contact Ice</t>
  </si>
  <si>
    <t>RW12 Winter I*cept LV Piggfritt</t>
  </si>
  <si>
    <t>RW09 Winter pigg</t>
  </si>
  <si>
    <t>&gt;48 dekk</t>
  </si>
  <si>
    <t>225/50R17 101T YOKOHAMA ICE GUARD 65 PIGG</t>
  </si>
  <si>
    <t>215/70R-16 100T Ice Guard IG65</t>
  </si>
  <si>
    <t>205/55R-16 91H YOKOHAMA ICE GUARD 53</t>
  </si>
  <si>
    <t>205/60R-16 96H YOKOHAMA ICE GUARD 53</t>
  </si>
  <si>
    <t>225/55R-17 97H YOKOHAMA ICE GUARD 53</t>
  </si>
  <si>
    <t>195/70R15C Kumho Winter PorTran CW 11</t>
  </si>
  <si>
    <t>205/65R16C Kumho Winter Portran CW 11</t>
  </si>
  <si>
    <t>Alle som har tatt preordre 200 dekk</t>
  </si>
  <si>
    <t>Preorder</t>
  </si>
  <si>
    <t>Fakturanet</t>
  </si>
  <si>
    <t>EGEN bonus</t>
  </si>
  <si>
    <t>Kjedebonus</t>
  </si>
  <si>
    <t>DIN bonus</t>
  </si>
  <si>
    <t>Total rabatt</t>
  </si>
  <si>
    <t>Netnet</t>
  </si>
  <si>
    <t>extra</t>
  </si>
  <si>
    <t>per merke</t>
  </si>
  <si>
    <t>KRONEBIDRAG nivå</t>
  </si>
  <si>
    <t>Fakturarabatt</t>
  </si>
  <si>
    <t>alt ink</t>
  </si>
  <si>
    <t>nivå</t>
  </si>
  <si>
    <t>Utpriser</t>
  </si>
  <si>
    <t>DEKNINGSBIDRAG</t>
  </si>
  <si>
    <t>Conti x faktor</t>
  </si>
  <si>
    <t>KRONER</t>
  </si>
  <si>
    <t>preordre</t>
  </si>
  <si>
    <t>Kjedevolumbonus LIK årets volum</t>
  </si>
  <si>
    <t xml:space="preserve">                             28 dimensjoner, preorderpriser</t>
  </si>
  <si>
    <t>Utgått, estimert pris</t>
  </si>
  <si>
    <t>Nokian Hakkapeliitta R5</t>
  </si>
  <si>
    <t>Nokian Hakkapeliitta CR4</t>
  </si>
  <si>
    <t>Nokian Hakkapeliitta C4</t>
  </si>
  <si>
    <t>Listepris 28 dim</t>
  </si>
  <si>
    <t>28 dim</t>
  </si>
  <si>
    <t>Conti 35% DB</t>
  </si>
  <si>
    <t>50-149 dekk</t>
  </si>
  <si>
    <t>150-749 dekk</t>
  </si>
  <si>
    <t>Mer enn 750 dekk: Kontakt distriktsansvarlig</t>
  </si>
  <si>
    <t>50 dekk</t>
  </si>
  <si>
    <t>100 dekk</t>
  </si>
  <si>
    <t xml:space="preserve">175/65R14 86T TL XL ContiIceContact 3 </t>
  </si>
  <si>
    <t xml:space="preserve">185/60R15 88T TL XL ContiIceContact 3 </t>
  </si>
  <si>
    <t xml:space="preserve">185/65R14 90T TL XL ContiIceContact 3 </t>
  </si>
  <si>
    <t xml:space="preserve">185/65R15 92T TL XL ContiIceContact 3 </t>
  </si>
  <si>
    <t xml:space="preserve">195/65R15 95T TL XL ContiIceContact 3 </t>
  </si>
  <si>
    <t xml:space="preserve">205/55R16 94T TL XL ContiIceContact 3 </t>
  </si>
  <si>
    <t xml:space="preserve">205/60R16 96T TL XL ContiIceContact 3 </t>
  </si>
  <si>
    <t>215/65R16 102T TL XL ContiIceContact 3</t>
  </si>
  <si>
    <t>225/50R17 98T TL XL ContiIceContact 3</t>
  </si>
  <si>
    <t>215/70R16 100T TL ContiIceContact 3</t>
  </si>
  <si>
    <t>225/65R17 106T TL ContiIceContact 3</t>
  </si>
  <si>
    <t>235/60R18 107T TL XL ContiIceContact 3</t>
  </si>
  <si>
    <t>255/55R18 109T TL XL ContiIceContact 3</t>
  </si>
  <si>
    <t>275/40R20 106T TL XL FR ContiIceContact 3</t>
  </si>
  <si>
    <t xml:space="preserve">185/65R15 UG ICE 3 88T </t>
  </si>
  <si>
    <t>205/55R16 UG ICE 3 94T XL, FP</t>
  </si>
  <si>
    <t>205/60R16 UG ICE 3 96T XL, FP</t>
  </si>
  <si>
    <t>195/70R15C Cargo UG 104/102 Ice</t>
  </si>
  <si>
    <t>205/65R16C 107/105 T Cargo UG Ice</t>
  </si>
  <si>
    <t>185/60R-15 84Q YOKOHAMA ICE GUARD 53</t>
  </si>
  <si>
    <t>185/65R-15 88Q YOKOHAMA ICE GUARD 53</t>
  </si>
  <si>
    <t>195/65R-15 91Q YOKOHAMA ICE GUARD 53</t>
  </si>
  <si>
    <t>215/60R-16 95Q YOKOHAMA ICE GUARD 53</t>
  </si>
  <si>
    <t>SPIKE 3</t>
  </si>
  <si>
    <t>-UTGÅTT</t>
  </si>
  <si>
    <t>Blizzak Ice</t>
  </si>
  <si>
    <t>NORVAN- UTGÅENDE REST</t>
  </si>
  <si>
    <t>175/65 R14 86T TL XL STBL</t>
  </si>
  <si>
    <t>185/60 R15 88T TL XL STBL</t>
  </si>
  <si>
    <t>185/65 R14 90T TL XL STBL</t>
  </si>
  <si>
    <t>185/65 R15 92T TL XL STBL</t>
  </si>
  <si>
    <t>195/65 R15 95T TL XL STBL</t>
  </si>
  <si>
    <t>205/55 R16 94T TL XL STBL</t>
  </si>
  <si>
    <t>205/60 R16 96T TL XL STBL</t>
  </si>
  <si>
    <t>215/65 R16 102 T XL STBL</t>
  </si>
  <si>
    <t>225/50R17 98T TL STBL</t>
  </si>
  <si>
    <t>225/55 R17 101T TL XL STB</t>
  </si>
  <si>
    <t/>
  </si>
  <si>
    <t>215/70 R16 SUV 100T TL ST</t>
  </si>
  <si>
    <t>225/65 R17 SUV 106T TL XL</t>
  </si>
  <si>
    <t>235/60 R18 SUV 107T TL XL</t>
  </si>
  <si>
    <t>255/55 R18</t>
  </si>
  <si>
    <t>275/40 R20</t>
  </si>
  <si>
    <t>175/65 R14 Ice 86T TL XL</t>
  </si>
  <si>
    <t>185/60 R15 Ice 88T TL XL</t>
  </si>
  <si>
    <t>185/65 R15 Ice 92T TL XL</t>
  </si>
  <si>
    <t>195/65 R15 Ice 91T TL</t>
  </si>
  <si>
    <t>205/55 R16 Ice 94T TL XL</t>
  </si>
  <si>
    <t>205/60 R16 Ice 96T TL XL</t>
  </si>
  <si>
    <t>215/55 R16 Ice 97T TL XL</t>
  </si>
  <si>
    <t>215/60 R16 Ice 99T TL XL</t>
  </si>
  <si>
    <t>225/55 R17 Ice 101T TL XL</t>
  </si>
  <si>
    <t>195/70R15C W995</t>
  </si>
  <si>
    <t>205/65R16C W995</t>
  </si>
  <si>
    <t>195/70R15C pigg</t>
  </si>
  <si>
    <t>205/65R16C pigg</t>
  </si>
  <si>
    <t>Dimensjon</t>
  </si>
  <si>
    <t>175/65R14 MICHELIN X-Ice North 2  86T</t>
  </si>
  <si>
    <t>185/65R14 MICHELIN X-Ice North 3  86T</t>
  </si>
  <si>
    <t>185/65R15 MICHELIN X-Ice North 4  88T</t>
  </si>
  <si>
    <t>205/60R16 MICHELIN X-Ice North 4  96TXL</t>
  </si>
  <si>
    <t>225/50R17 MICHELIN X-Ice North 4  98T</t>
  </si>
  <si>
    <t>215/70R-16 100Q MICHELIN X-Ice North 4 SUV</t>
  </si>
  <si>
    <t>225/65R-17 102Q MICHELIN X-Ice North 4 SUV</t>
  </si>
  <si>
    <t>235/60R-18 107Q MICHELIN X-Ice North 4 SUV</t>
  </si>
  <si>
    <t>255/55R-18 109Q MICHELIN X-Ice North 4 SUV</t>
  </si>
  <si>
    <t>275/40R-20 106Q MICHELIN X-Ice North 4 SUV</t>
  </si>
  <si>
    <t>175/65R-14 86T MICHELIN X-Ice XI 3</t>
  </si>
  <si>
    <t>185/60R-15 88H MICHELIN X-Ice SNOW</t>
  </si>
  <si>
    <t>185/65R-15 92T MICHELIN X-Ice SNOW</t>
  </si>
  <si>
    <t>195/65R-15 95T MICHELIN X-Ice SNOW</t>
  </si>
  <si>
    <t>205/55R-16 94H MICHELIN X-Ice SNOW</t>
  </si>
  <si>
    <t>205/60R-16 96H MICHELIN X-Ice SNOW</t>
  </si>
  <si>
    <t>215/55R-16 97H MICHELIN X-Ice SNOW</t>
  </si>
  <si>
    <t>215/60R-16 99H MICHELIN X-Ice SNOW</t>
  </si>
  <si>
    <t>225/55R-17 101H MICHELIN X-Ice SNOW</t>
  </si>
  <si>
    <t>195/70R15C Agilis X-Ice North</t>
  </si>
  <si>
    <t>205/65R16C Agilis X-Ice north</t>
  </si>
  <si>
    <t xml:space="preserve">          Bridgestone og Firestone</t>
  </si>
  <si>
    <t>ESTIMERT</t>
  </si>
  <si>
    <t>NOK 1 mill kjøp fra hver lev.</t>
  </si>
  <si>
    <t>&gt;200 dekk</t>
  </si>
  <si>
    <t>&gt;  450 dekk</t>
  </si>
  <si>
    <t>Starco, max preordre egne merker:</t>
  </si>
  <si>
    <t>PREORDRETILBUD, Vinter 2024</t>
  </si>
  <si>
    <t>BONUSTABELLER 2024, person- og varebildekk</t>
  </si>
  <si>
    <t>2024 oppdatert</t>
  </si>
  <si>
    <t>750 dekk +</t>
  </si>
  <si>
    <t>Samme rabatt på supplering som preordre</t>
  </si>
  <si>
    <t>* Kommer bonusoverskudd i tillegg- var 1% i 2023</t>
  </si>
  <si>
    <t>Bridgestone*</t>
  </si>
  <si>
    <t>Goodyear og Dunlop*</t>
  </si>
  <si>
    <t>Netto kjøp 0-50.000</t>
  </si>
  <si>
    <t>Netto kjøp 50.000-100.000</t>
  </si>
  <si>
    <t>Netto kjøp 100.000-250.000</t>
  </si>
  <si>
    <t>Netto kjøp 250.000-500.000</t>
  </si>
  <si>
    <t>Netto kjøp 500.000-750.000</t>
  </si>
  <si>
    <t>Netto kjøp 750.000-1 mill</t>
  </si>
  <si>
    <t>Netto kjøp 1-1,5 mill</t>
  </si>
  <si>
    <t>Netto kjøp 1,5-2 mill</t>
  </si>
  <si>
    <t>* Kommer bonusoverskudd i tillegg- var 0,4% i 2023</t>
  </si>
  <si>
    <t>* Kommer bonusoverskudd i tillegg- var 1,3% i 2023</t>
  </si>
  <si>
    <t>Totalt varekjøp på kjeden 30 mill</t>
  </si>
  <si>
    <t>MAX BONUS, ink garantibonusen NOK 20</t>
  </si>
  <si>
    <t>* Kommer bonusoverskudd i tillegg f.o.m. 2024</t>
  </si>
  <si>
    <t>* Kommer bonusoverskudd i tillegg</t>
  </si>
  <si>
    <t>SAVA og Fulda*</t>
  </si>
  <si>
    <t>NDI- Hankook*</t>
  </si>
  <si>
    <t>Netto kjøp 0-500'</t>
  </si>
  <si>
    <t>Netto kjøp 500' - 700'</t>
  </si>
  <si>
    <t>Netto kjøp 700' - 800'</t>
  </si>
  <si>
    <t>Netto kjøp 800' - 900'</t>
  </si>
  <si>
    <t>Netto kjøp 900' - 1.100'</t>
  </si>
  <si>
    <t>Nett kjøp over 1 mill</t>
  </si>
  <si>
    <t>Netto kjøp 1.100' - 1.400'</t>
  </si>
  <si>
    <t>Netto kjøp 1.400' - 1.600'</t>
  </si>
  <si>
    <t>Netto kjøp over 1.600'</t>
  </si>
  <si>
    <t>Totalt varekjøp på kjeden 105 mill</t>
  </si>
  <si>
    <t>Garantibonus, NOK 20/dekk, utgjør 2% net</t>
  </si>
  <si>
    <t>225/55R17 101T TL XL ContiIceContact 3</t>
  </si>
  <si>
    <t>185/65R15 92T TL XL ContiVikingContact 8</t>
  </si>
  <si>
    <t>195/65R15 95T TL XL ContiVikingContact 8</t>
  </si>
  <si>
    <t>205/55R16 94T TL XL ContiVikingContact 8</t>
  </si>
  <si>
    <t>205/60R16 96T TL XL ContiVikingContact 8</t>
  </si>
  <si>
    <t>215/55R16 97T TL XL ContiVikingContact 8</t>
  </si>
  <si>
    <t>215/60R16 99T TL XL ContiVikingContact 8</t>
  </si>
  <si>
    <t>225/55R17 101T TL XL ContiVikingContact 8</t>
  </si>
  <si>
    <t>Michelin, max preordre</t>
  </si>
  <si>
    <t>800 dekk</t>
  </si>
  <si>
    <t>Yokohama (Starco)</t>
  </si>
  <si>
    <t>205/55R16 UG ICE ARCTIC 2  94TXL, FP</t>
  </si>
  <si>
    <t>205/60R16 UG ICE ARCTIC 2  96TXL</t>
  </si>
  <si>
    <t>215/65R16 UG ICE ARCTIC 2  98T</t>
  </si>
  <si>
    <t>225/50R17 UG ICE ARCTIC 2  98T</t>
  </si>
  <si>
    <t>225/55R17 UG ICE ARCTIC 2  101TXL</t>
  </si>
  <si>
    <t>225/65R17 Ice ARCTIC 2 SUV 102T</t>
  </si>
  <si>
    <t>235/60R18 Ice ARCTIC 2 SUV 107TXL</t>
  </si>
  <si>
    <t>255/55R18 Ice ARCTIC 2 SUV 109TXL</t>
  </si>
  <si>
    <t>275/40R20 Ice ARCTIC 2 SUV 106T</t>
  </si>
  <si>
    <t>215/60R16 UG ICE 3 99T XL</t>
  </si>
  <si>
    <t>225/55R17 UG ICE3 101T</t>
  </si>
  <si>
    <t>Rabatt:</t>
  </si>
  <si>
    <t>Starco*- Yokohama</t>
  </si>
  <si>
    <t>-</t>
  </si>
  <si>
    <t>NORANZA 001- UTGÅTT</t>
  </si>
  <si>
    <t>Blizzak 6</t>
  </si>
  <si>
    <t>Duravis vinter</t>
  </si>
  <si>
    <t>NORVAN- UTGÅTT</t>
  </si>
  <si>
    <t>Antall= SUM av ALLE merker</t>
  </si>
  <si>
    <t>Supplering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</si>
</sst>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\ %"/>
    <numFmt numFmtId="168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</cellStyleXfs>
  <cellXfs count="199">
    <xf numFmtId="0" fontId="0" fillId="0" borderId="0" xfId="0"/>
    <xf numFmtId="0" fontId="4" fillId="0" borderId="1" xfId="0" applyFont="1" applyBorder="1"/>
    <xf numFmtId="10" fontId="4" fillId="0" borderId="1" xfId="0" applyNumberFormat="1" applyFont="1" applyBorder="1"/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/>
    <xf numFmtId="165" fontId="0" fillId="0" borderId="5" xfId="1" applyNumberFormat="1" applyFont="1" applyBorder="1"/>
    <xf numFmtId="0" fontId="3" fillId="0" borderId="5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0" fontId="9" fillId="5" borderId="5" xfId="0" applyFont="1" applyFill="1" applyBorder="1"/>
    <xf numFmtId="0" fontId="10" fillId="8" borderId="5" xfId="0" applyFont="1" applyFill="1" applyBorder="1"/>
    <xf numFmtId="0" fontId="11" fillId="6" borderId="6" xfId="0" applyFont="1" applyFill="1" applyBorder="1"/>
    <xf numFmtId="0" fontId="2" fillId="6" borderId="7" xfId="0" applyFont="1" applyFill="1" applyBorder="1"/>
    <xf numFmtId="0" fontId="2" fillId="6" borderId="10" xfId="0" applyFont="1" applyFill="1" applyBorder="1"/>
    <xf numFmtId="0" fontId="9" fillId="6" borderId="5" xfId="0" applyFont="1" applyFill="1" applyBorder="1"/>
    <xf numFmtId="166" fontId="9" fillId="9" borderId="5" xfId="0" applyNumberFormat="1" applyFont="1" applyFill="1" applyBorder="1" applyAlignment="1">
      <alignment horizontal="center"/>
    </xf>
    <xf numFmtId="0" fontId="11" fillId="6" borderId="9" xfId="0" applyFont="1" applyFill="1" applyBorder="1"/>
    <xf numFmtId="165" fontId="0" fillId="0" borderId="5" xfId="1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12" fillId="3" borderId="5" xfId="0" applyFont="1" applyFill="1" applyBorder="1"/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9" fillId="5" borderId="14" xfId="0" applyFont="1" applyFill="1" applyBorder="1"/>
    <xf numFmtId="0" fontId="9" fillId="5" borderId="15" xfId="0" applyFont="1" applyFill="1" applyBorder="1"/>
    <xf numFmtId="0" fontId="10" fillId="8" borderId="14" xfId="0" applyFont="1" applyFill="1" applyBorder="1"/>
    <xf numFmtId="0" fontId="10" fillId="8" borderId="15" xfId="0" applyFont="1" applyFill="1" applyBorder="1"/>
    <xf numFmtId="0" fontId="9" fillId="6" borderId="14" xfId="0" applyFont="1" applyFill="1" applyBorder="1"/>
    <xf numFmtId="0" fontId="9" fillId="6" borderId="15" xfId="0" applyFont="1" applyFill="1" applyBorder="1"/>
    <xf numFmtId="0" fontId="14" fillId="0" borderId="0" xfId="0" applyFont="1"/>
    <xf numFmtId="0" fontId="9" fillId="6" borderId="16" xfId="0" applyFont="1" applyFill="1" applyBorder="1"/>
    <xf numFmtId="0" fontId="9" fillId="5" borderId="16" xfId="0" applyFont="1" applyFill="1" applyBorder="1"/>
    <xf numFmtId="0" fontId="10" fillId="8" borderId="16" xfId="0" applyFont="1" applyFill="1" applyBorder="1"/>
    <xf numFmtId="0" fontId="15" fillId="0" borderId="5" xfId="0" applyFont="1" applyBorder="1"/>
    <xf numFmtId="0" fontId="16" fillId="5" borderId="14" xfId="0" applyFont="1" applyFill="1" applyBorder="1"/>
    <xf numFmtId="0" fontId="16" fillId="5" borderId="16" xfId="0" applyFont="1" applyFill="1" applyBorder="1"/>
    <xf numFmtId="0" fontId="18" fillId="8" borderId="14" xfId="0" applyFont="1" applyFill="1" applyBorder="1"/>
    <xf numFmtId="0" fontId="18" fillId="8" borderId="16" xfId="0" applyFont="1" applyFill="1" applyBorder="1"/>
    <xf numFmtId="0" fontId="16" fillId="6" borderId="14" xfId="0" applyFont="1" applyFill="1" applyBorder="1"/>
    <xf numFmtId="0" fontId="16" fillId="6" borderId="16" xfId="0" applyFont="1" applyFill="1" applyBorder="1"/>
    <xf numFmtId="0" fontId="0" fillId="5" borderId="0" xfId="0" applyFill="1"/>
    <xf numFmtId="0" fontId="0" fillId="0" borderId="17" xfId="0" applyBorder="1"/>
    <xf numFmtId="0" fontId="0" fillId="0" borderId="18" xfId="0" applyBorder="1"/>
    <xf numFmtId="0" fontId="0" fillId="0" borderId="19" xfId="0" applyBorder="1"/>
    <xf numFmtId="10" fontId="0" fillId="0" borderId="2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11" fillId="7" borderId="6" xfId="0" applyFont="1" applyFill="1" applyBorder="1"/>
    <xf numFmtId="0" fontId="11" fillId="7" borderId="8" xfId="0" applyFont="1" applyFill="1" applyBorder="1"/>
    <xf numFmtId="0" fontId="3" fillId="9" borderId="17" xfId="0" applyFont="1" applyFill="1" applyBorder="1"/>
    <xf numFmtId="0" fontId="0" fillId="9" borderId="18" xfId="0" applyFill="1" applyBorder="1" applyAlignment="1">
      <alignment horizontal="center"/>
    </xf>
    <xf numFmtId="0" fontId="3" fillId="0" borderId="21" xfId="0" applyFont="1" applyBorder="1"/>
    <xf numFmtId="10" fontId="3" fillId="0" borderId="22" xfId="0" applyNumberFormat="1" applyFont="1" applyBorder="1" applyAlignment="1">
      <alignment horizontal="center"/>
    </xf>
    <xf numFmtId="0" fontId="12" fillId="3" borderId="6" xfId="0" applyFont="1" applyFill="1" applyBorder="1"/>
    <xf numFmtId="0" fontId="12" fillId="3" borderId="8" xfId="0" applyFont="1" applyFill="1" applyBorder="1"/>
    <xf numFmtId="0" fontId="0" fillId="0" borderId="23" xfId="0" applyBorder="1"/>
    <xf numFmtId="0" fontId="0" fillId="0" borderId="24" xfId="0" applyBorder="1"/>
    <xf numFmtId="3" fontId="0" fillId="0" borderId="5" xfId="0" applyNumberFormat="1" applyBorder="1" applyAlignment="1">
      <alignment horizontal="center"/>
    </xf>
    <xf numFmtId="0" fontId="9" fillId="2" borderId="15" xfId="0" applyFont="1" applyFill="1" applyBorder="1"/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6" xfId="0" applyBorder="1"/>
    <xf numFmtId="0" fontId="0" fillId="0" borderId="8" xfId="0" applyBorder="1"/>
    <xf numFmtId="167" fontId="16" fillId="6" borderId="15" xfId="0" applyNumberFormat="1" applyFont="1" applyFill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0" fontId="3" fillId="0" borderId="14" xfId="0" quotePrefix="1" applyFont="1" applyBorder="1"/>
    <xf numFmtId="0" fontId="3" fillId="0" borderId="15" xfId="0" applyFont="1" applyBorder="1"/>
    <xf numFmtId="0" fontId="3" fillId="0" borderId="25" xfId="0" applyFont="1" applyBorder="1"/>
    <xf numFmtId="10" fontId="3" fillId="0" borderId="26" xfId="0" applyNumberFormat="1" applyFont="1" applyBorder="1" applyAlignment="1">
      <alignment horizontal="center"/>
    </xf>
    <xf numFmtId="0" fontId="9" fillId="2" borderId="14" xfId="0" applyFont="1" applyFill="1" applyBorder="1"/>
    <xf numFmtId="0" fontId="11" fillId="3" borderId="27" xfId="0" applyFont="1" applyFill="1" applyBorder="1"/>
    <xf numFmtId="0" fontId="21" fillId="3" borderId="28" xfId="0" applyFont="1" applyFill="1" applyBorder="1"/>
    <xf numFmtId="9" fontId="0" fillId="0" borderId="20" xfId="0" applyNumberFormat="1" applyBorder="1" applyAlignment="1">
      <alignment horizontal="center"/>
    </xf>
    <xf numFmtId="167" fontId="0" fillId="5" borderId="5" xfId="0" applyNumberFormat="1" applyFill="1" applyBorder="1" applyAlignment="1">
      <alignment horizontal="center"/>
    </xf>
    <xf numFmtId="9" fontId="0" fillId="5" borderId="5" xfId="0" applyNumberForma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0" fontId="23" fillId="0" borderId="1" xfId="0" applyFont="1" applyBorder="1"/>
    <xf numFmtId="10" fontId="23" fillId="0" borderId="1" xfId="0" applyNumberFormat="1" applyFont="1" applyBorder="1"/>
    <xf numFmtId="0" fontId="3" fillId="0" borderId="5" xfId="0" applyFont="1" applyBorder="1"/>
    <xf numFmtId="10" fontId="3" fillId="0" borderId="5" xfId="0" applyNumberFormat="1" applyFont="1" applyBorder="1" applyAlignment="1">
      <alignment horizontal="center"/>
    </xf>
    <xf numFmtId="0" fontId="24" fillId="0" borderId="0" xfId="0" applyFont="1"/>
    <xf numFmtId="0" fontId="11" fillId="7" borderId="0" xfId="0" applyFont="1" applyFill="1"/>
    <xf numFmtId="0" fontId="12" fillId="3" borderId="0" xfId="0" applyFont="1" applyFill="1"/>
    <xf numFmtId="10" fontId="0" fillId="0" borderId="5" xfId="0" quotePrefix="1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7" fillId="0" borderId="0" xfId="0" applyFont="1"/>
    <xf numFmtId="167" fontId="18" fillId="8" borderId="15" xfId="0" applyNumberFormat="1" applyFont="1" applyFill="1" applyBorder="1" applyAlignment="1">
      <alignment horizontal="center"/>
    </xf>
    <xf numFmtId="0" fontId="19" fillId="7" borderId="0" xfId="0" applyFont="1" applyFill="1"/>
    <xf numFmtId="167" fontId="19" fillId="7" borderId="0" xfId="0" applyNumberFormat="1" applyFont="1" applyFill="1" applyAlignment="1">
      <alignment horizontal="center"/>
    </xf>
    <xf numFmtId="0" fontId="20" fillId="3" borderId="0" xfId="0" applyFont="1" applyFill="1"/>
    <xf numFmtId="10" fontId="20" fillId="3" borderId="0" xfId="0" applyNumberFormat="1" applyFont="1" applyFill="1" applyAlignment="1">
      <alignment horizontal="center"/>
    </xf>
    <xf numFmtId="9" fontId="19" fillId="7" borderId="0" xfId="0" applyNumberFormat="1" applyFont="1" applyFill="1" applyAlignment="1">
      <alignment horizontal="center"/>
    </xf>
    <xf numFmtId="0" fontId="11" fillId="6" borderId="14" xfId="0" applyFont="1" applyFill="1" applyBorder="1"/>
    <xf numFmtId="0" fontId="26" fillId="0" borderId="5" xfId="0" applyFont="1" applyBorder="1" applyAlignment="1">
      <alignment vertical="center" wrapText="1"/>
    </xf>
    <xf numFmtId="10" fontId="26" fillId="5" borderId="5" xfId="0" applyNumberFormat="1" applyFont="1" applyFill="1" applyBorder="1" applyAlignment="1">
      <alignment horizontal="center" vertical="center" wrapText="1"/>
    </xf>
    <xf numFmtId="0" fontId="16" fillId="6" borderId="9" xfId="0" applyFont="1" applyFill="1" applyBorder="1"/>
    <xf numFmtId="0" fontId="16" fillId="6" borderId="10" xfId="0" applyFont="1" applyFill="1" applyBorder="1"/>
    <xf numFmtId="167" fontId="16" fillId="6" borderId="11" xfId="0" applyNumberFormat="1" applyFont="1" applyFill="1" applyBorder="1"/>
    <xf numFmtId="9" fontId="0" fillId="0" borderId="5" xfId="0" quotePrefix="1" applyNumberFormat="1" applyBorder="1" applyAlignment="1">
      <alignment horizontal="center"/>
    </xf>
    <xf numFmtId="0" fontId="11" fillId="3" borderId="14" xfId="0" applyFont="1" applyFill="1" applyBorder="1"/>
    <xf numFmtId="0" fontId="11" fillId="3" borderId="16" xfId="0" applyFont="1" applyFill="1" applyBorder="1"/>
    <xf numFmtId="0" fontId="11" fillId="3" borderId="15" xfId="0" applyFont="1" applyFill="1" applyBorder="1"/>
    <xf numFmtId="0" fontId="3" fillId="0" borderId="5" xfId="0" quotePrefix="1" applyFont="1" applyBorder="1"/>
    <xf numFmtId="9" fontId="18" fillId="8" borderId="14" xfId="0" applyNumberFormat="1" applyFont="1" applyFill="1" applyBorder="1" applyAlignment="1">
      <alignment horizontal="center"/>
    </xf>
    <xf numFmtId="0" fontId="3" fillId="0" borderId="26" xfId="0" applyFont="1" applyBorder="1"/>
    <xf numFmtId="10" fontId="16" fillId="6" borderId="15" xfId="0" applyNumberFormat="1" applyFont="1" applyFill="1" applyBorder="1" applyAlignment="1">
      <alignment horizontal="center"/>
    </xf>
    <xf numFmtId="0" fontId="0" fillId="0" borderId="5" xfId="0" quotePrefix="1" applyBorder="1"/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11" xfId="0" applyFont="1" applyFill="1" applyBorder="1"/>
    <xf numFmtId="0" fontId="28" fillId="0" borderId="0" xfId="3" applyFont="1"/>
    <xf numFmtId="0" fontId="3" fillId="10" borderId="0" xfId="0" applyFont="1" applyFill="1"/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0" borderId="12" xfId="0" quotePrefix="1" applyFont="1" applyBorder="1" applyAlignment="1">
      <alignment horizontal="center"/>
    </xf>
    <xf numFmtId="0" fontId="9" fillId="0" borderId="0" xfId="0" applyFont="1"/>
    <xf numFmtId="0" fontId="9" fillId="0" borderId="13" xfId="0" applyFont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13" borderId="13" xfId="0" applyFont="1" applyFill="1" applyBorder="1" applyAlignment="1">
      <alignment horizontal="center"/>
    </xf>
    <xf numFmtId="0" fontId="8" fillId="0" borderId="5" xfId="0" applyFont="1" applyBorder="1"/>
    <xf numFmtId="167" fontId="9" fillId="0" borderId="5" xfId="0" applyNumberFormat="1" applyFont="1" applyBorder="1" applyAlignment="1">
      <alignment horizontal="center"/>
    </xf>
    <xf numFmtId="167" fontId="9" fillId="2" borderId="5" xfId="0" applyNumberFormat="1" applyFont="1" applyFill="1" applyBorder="1" applyAlignment="1">
      <alignment horizontal="center"/>
    </xf>
    <xf numFmtId="166" fontId="9" fillId="0" borderId="5" xfId="0" applyNumberFormat="1" applyFont="1" applyBorder="1" applyAlignment="1">
      <alignment horizontal="center"/>
    </xf>
    <xf numFmtId="166" fontId="9" fillId="0" borderId="0" xfId="0" applyNumberFormat="1" applyFont="1" applyAlignment="1">
      <alignment horizontal="center"/>
    </xf>
    <xf numFmtId="1" fontId="9" fillId="12" borderId="5" xfId="0" applyNumberFormat="1" applyFont="1" applyFill="1" applyBorder="1" applyAlignment="1">
      <alignment horizontal="center"/>
    </xf>
    <xf numFmtId="166" fontId="9" fillId="12" borderId="5" xfId="0" applyNumberFormat="1" applyFont="1" applyFill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167" fontId="8" fillId="0" borderId="5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center"/>
    </xf>
    <xf numFmtId="0" fontId="11" fillId="3" borderId="5" xfId="0" applyFont="1" applyFill="1" applyBorder="1"/>
    <xf numFmtId="0" fontId="9" fillId="2" borderId="5" xfId="0" applyFont="1" applyFill="1" applyBorder="1" applyAlignment="1">
      <alignment horizontal="center"/>
    </xf>
    <xf numFmtId="168" fontId="8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9" fillId="14" borderId="5" xfId="0" applyFont="1" applyFill="1" applyBorder="1"/>
    <xf numFmtId="167" fontId="9" fillId="5" borderId="5" xfId="0" applyNumberFormat="1" applyFont="1" applyFill="1" applyBorder="1" applyAlignment="1">
      <alignment horizontal="center"/>
    </xf>
    <xf numFmtId="0" fontId="25" fillId="15" borderId="5" xfId="0" applyFont="1" applyFill="1" applyBorder="1"/>
    <xf numFmtId="3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66" fontId="9" fillId="9" borderId="29" xfId="0" applyNumberFormat="1" applyFont="1" applyFill="1" applyBorder="1" applyAlignment="1">
      <alignment horizontal="left"/>
    </xf>
    <xf numFmtId="166" fontId="9" fillId="9" borderId="30" xfId="0" applyNumberFormat="1" applyFont="1" applyFill="1" applyBorder="1" applyAlignment="1">
      <alignment horizontal="left"/>
    </xf>
    <xf numFmtId="166" fontId="9" fillId="9" borderId="5" xfId="0" applyNumberFormat="1" applyFont="1" applyFill="1" applyBorder="1" applyAlignment="1">
      <alignment horizontal="left"/>
    </xf>
    <xf numFmtId="166" fontId="9" fillId="0" borderId="0" xfId="0" applyNumberFormat="1" applyFont="1" applyAlignment="1">
      <alignment horizontal="left"/>
    </xf>
    <xf numFmtId="3" fontId="0" fillId="0" borderId="5" xfId="0" applyNumberFormat="1" applyBorder="1" applyAlignment="1">
      <alignment horizontal="left"/>
    </xf>
    <xf numFmtId="3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5" fillId="0" borderId="3" xfId="0" applyFont="1" applyBorder="1" applyAlignment="1">
      <alignment horizontal="center"/>
    </xf>
    <xf numFmtId="0" fontId="0" fillId="9" borderId="0" xfId="0" applyFill="1"/>
    <xf numFmtId="167" fontId="16" fillId="5" borderId="15" xfId="0" applyNumberFormat="1" applyFont="1" applyFill="1" applyBorder="1" applyAlignment="1">
      <alignment horizontal="right"/>
    </xf>
    <xf numFmtId="0" fontId="0" fillId="16" borderId="5" xfId="0" applyFill="1" applyBorder="1" applyAlignment="1">
      <alignment horizontal="center"/>
    </xf>
    <xf numFmtId="0" fontId="0" fillId="16" borderId="0" xfId="0" applyFill="1"/>
    <xf numFmtId="0" fontId="0" fillId="16" borderId="0" xfId="0" applyFill="1" applyAlignment="1">
      <alignment horizontal="center"/>
    </xf>
    <xf numFmtId="10" fontId="9" fillId="0" borderId="5" xfId="0" applyNumberFormat="1" applyFont="1" applyBorder="1" applyAlignment="1">
      <alignment horizontal="center"/>
    </xf>
    <xf numFmtId="10" fontId="9" fillId="0" borderId="0" xfId="0" applyNumberFormat="1" applyFont="1" applyAlignment="1">
      <alignment horizontal="center"/>
    </xf>
    <xf numFmtId="0" fontId="3" fillId="0" borderId="0" xfId="0" quotePrefix="1" applyFont="1"/>
    <xf numFmtId="0" fontId="3" fillId="9" borderId="5" xfId="0" applyFont="1" applyFill="1" applyBorder="1"/>
    <xf numFmtId="0" fontId="0" fillId="9" borderId="5" xfId="0" applyFill="1" applyBorder="1" applyAlignment="1">
      <alignment horizontal="center"/>
    </xf>
    <xf numFmtId="0" fontId="0" fillId="0" borderId="0" xfId="0" applyAlignment="1">
      <alignment vertical="center"/>
    </xf>
    <xf numFmtId="0" fontId="3" fillId="0" borderId="25" xfId="0" quotePrefix="1" applyFont="1" applyBorder="1"/>
    <xf numFmtId="10" fontId="3" fillId="0" borderId="0" xfId="0" applyNumberFormat="1" applyFont="1" applyAlignment="1">
      <alignment horizontal="center"/>
    </xf>
    <xf numFmtId="0" fontId="0" fillId="0" borderId="21" xfId="0" applyBorder="1"/>
    <xf numFmtId="10" fontId="0" fillId="0" borderId="22" xfId="0" applyNumberFormat="1" applyBorder="1" applyAlignment="1">
      <alignment horizontal="center"/>
    </xf>
    <xf numFmtId="0" fontId="3" fillId="0" borderId="31" xfId="0" applyFont="1" applyBorder="1"/>
    <xf numFmtId="10" fontId="3" fillId="0" borderId="31" xfId="0" applyNumberFormat="1" applyFont="1" applyBorder="1" applyAlignment="1">
      <alignment horizontal="center"/>
    </xf>
    <xf numFmtId="0" fontId="0" fillId="0" borderId="9" xfId="0" applyBorder="1"/>
    <xf numFmtId="10" fontId="0" fillId="0" borderId="11" xfId="0" applyNumberFormat="1" applyBorder="1" applyAlignment="1">
      <alignment horizontal="center"/>
    </xf>
    <xf numFmtId="0" fontId="3" fillId="9" borderId="6" xfId="0" applyFont="1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/>
    <xf numFmtId="3" fontId="0" fillId="17" borderId="5" xfId="0" applyNumberFormat="1" applyFill="1" applyBorder="1" applyAlignment="1">
      <alignment horizontal="center"/>
    </xf>
    <xf numFmtId="0" fontId="0" fillId="0" borderId="0" xfId="0" quotePrefix="1" applyAlignment="1">
      <alignment horizontal="center"/>
    </xf>
    <xf numFmtId="10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6" fillId="0" borderId="0" xfId="0" applyFont="1"/>
    <xf numFmtId="167" fontId="16" fillId="0" borderId="0" xfId="0" applyNumberFormat="1" applyFont="1"/>
    <xf numFmtId="0" fontId="0" fillId="0" borderId="2" xfId="0" applyBorder="1"/>
    <xf numFmtId="0" fontId="0" fillId="0" borderId="3" xfId="0" applyBorder="1"/>
    <xf numFmtId="10" fontId="0" fillId="0" borderId="4" xfId="0" applyNumberFormat="1" applyBorder="1" applyAlignment="1">
      <alignment horizontal="center"/>
    </xf>
    <xf numFmtId="0" fontId="22" fillId="5" borderId="2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</cellXfs>
  <cellStyles count="4">
    <cellStyle name="Hyperkobling" xfId="3" builtinId="8"/>
    <cellStyle name="Komma" xfId="1" builtinId="3"/>
    <cellStyle name="Normal" xfId="0" builtinId="0"/>
    <cellStyle name="Normal 8" xfId="2" xr:uid="{B3FFD141-0492-4F50-9C14-A799CCAC1CA4}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fagdekk.no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306870</xdr:colOff>
      <xdr:row>6</xdr:row>
      <xdr:rowOff>34924</xdr:rowOff>
    </xdr:to>
    <xdr:pic>
      <xdr:nvPicPr>
        <xdr:cNvPr id="2" name="Picture 369" descr="Fagdek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720"/>
        <a:stretch>
          <a:fillRect/>
        </a:stretch>
      </xdr:blipFill>
      <xdr:spPr bwMode="auto">
        <a:xfrm>
          <a:off x="95250" y="0"/>
          <a:ext cx="2915586" cy="130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300974</xdr:colOff>
      <xdr:row>6</xdr:row>
      <xdr:rowOff>95249</xdr:rowOff>
    </xdr:to>
    <xdr:pic>
      <xdr:nvPicPr>
        <xdr:cNvPr id="4" name="Picture 369" descr="Fagdek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21F21B-3D4B-470D-BCF4-04F596CB6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720"/>
        <a:stretch>
          <a:fillRect/>
        </a:stretch>
      </xdr:blipFill>
      <xdr:spPr bwMode="auto">
        <a:xfrm>
          <a:off x="300038" y="0"/>
          <a:ext cx="3110848" cy="1338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349250</xdr:colOff>
      <xdr:row>1</xdr:row>
      <xdr:rowOff>27518</xdr:rowOff>
    </xdr:from>
    <xdr:to>
      <xdr:col>17</xdr:col>
      <xdr:colOff>1656671</xdr:colOff>
      <xdr:row>3</xdr:row>
      <xdr:rowOff>129118</xdr:rowOff>
    </xdr:to>
    <xdr:pic>
      <xdr:nvPicPr>
        <xdr:cNvPr id="5" name="Bilde 4" descr="cid:image006.png@01CE9515.CCB61560">
          <a:extLst>
            <a:ext uri="{FF2B5EF4-FFF2-40B4-BE49-F238E27FC236}">
              <a16:creationId xmlns:a16="http://schemas.microsoft.com/office/drawing/2014/main" id="{5D91AB7D-71C4-43BC-A270-65F18F393C85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0188" y="210081"/>
          <a:ext cx="2458358" cy="6905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104320</xdr:colOff>
      <xdr:row>1</xdr:row>
      <xdr:rowOff>5882</xdr:rowOff>
    </xdr:from>
    <xdr:to>
      <xdr:col>6</xdr:col>
      <xdr:colOff>1596003</xdr:colOff>
      <xdr:row>2</xdr:row>
      <xdr:rowOff>5953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E8EC86BD-22EA-49DF-B7B4-A0049E4BA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3758" y="428555"/>
          <a:ext cx="1705995" cy="422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1779984</xdr:colOff>
      <xdr:row>0</xdr:row>
      <xdr:rowOff>65485</xdr:rowOff>
    </xdr:from>
    <xdr:to>
      <xdr:col>7</xdr:col>
      <xdr:colOff>700086</xdr:colOff>
      <xdr:row>4</xdr:row>
      <xdr:rowOff>59532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690F3522-6110-469B-B5E8-4AAA403E4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3734" y="65485"/>
          <a:ext cx="1092994" cy="1196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E31"/>
  <sheetViews>
    <sheetView tabSelected="1" topLeftCell="B1" zoomScale="60" zoomScaleNormal="60" workbookViewId="0">
      <selection activeCell="N10" sqref="N10"/>
    </sheetView>
  </sheetViews>
  <sheetFormatPr baseColWidth="10" defaultRowHeight="15" x14ac:dyDescent="0.25"/>
  <cols>
    <col min="1" max="3" width="1.42578125" customWidth="1"/>
    <col min="4" max="4" width="24.42578125" customWidth="1"/>
    <col min="5" max="5" width="15" style="8" customWidth="1"/>
    <col min="6" max="6" width="5" style="8" customWidth="1"/>
    <col min="7" max="7" width="14.85546875" style="8" customWidth="1"/>
    <col min="8" max="8" width="14.28515625" style="8" customWidth="1"/>
    <col min="9" max="9" width="13.85546875" style="8" customWidth="1"/>
    <col min="10" max="10" width="19.28515625" customWidth="1"/>
    <col min="11" max="11" width="3.42578125" customWidth="1"/>
    <col min="12" max="12" width="20.140625" customWidth="1"/>
    <col min="13" max="13" width="20" customWidth="1"/>
    <col min="14" max="14" width="17.140625" customWidth="1"/>
    <col min="15" max="15" width="20" customWidth="1"/>
    <col min="16" max="16" width="2.28515625" customWidth="1"/>
    <col min="17" max="17" width="16.140625" customWidth="1"/>
    <col min="18" max="18" width="28.85546875" customWidth="1"/>
    <col min="19" max="20" width="1.85546875" customWidth="1"/>
    <col min="21" max="44" width="10.5703125" customWidth="1"/>
    <col min="46" max="46" width="20.5703125" customWidth="1"/>
    <col min="47" max="47" width="24.85546875" customWidth="1"/>
    <col min="48" max="49" width="20" customWidth="1"/>
    <col min="50" max="50" width="20.7109375" customWidth="1"/>
    <col min="51" max="51" width="19.28515625" customWidth="1"/>
    <col min="52" max="52" width="16.85546875" customWidth="1"/>
    <col min="53" max="53" width="15.42578125" customWidth="1"/>
    <col min="54" max="54" width="16.28515625" customWidth="1"/>
    <col min="55" max="55" width="23.42578125" customWidth="1"/>
    <col min="56" max="56" width="29.7109375" style="8" customWidth="1"/>
    <col min="57" max="57" width="28.7109375" style="8" customWidth="1"/>
  </cols>
  <sheetData>
    <row r="1" spans="2:57" ht="15.75" thickBot="1" x14ac:dyDescent="0.3">
      <c r="B1" s="78"/>
      <c r="C1" s="78"/>
      <c r="D1" s="78"/>
      <c r="E1" s="115"/>
      <c r="F1" s="115"/>
      <c r="G1" s="115"/>
      <c r="H1" s="115"/>
      <c r="I1" s="115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2:57" ht="23.25" x14ac:dyDescent="0.35">
      <c r="B2" s="78"/>
      <c r="C2" s="78"/>
      <c r="D2" s="78"/>
      <c r="E2" s="115"/>
      <c r="F2" s="115"/>
      <c r="G2" s="115"/>
      <c r="H2" s="14" t="s">
        <v>28</v>
      </c>
      <c r="I2" s="15"/>
      <c r="J2" s="15"/>
      <c r="K2" s="15"/>
      <c r="L2" s="116"/>
      <c r="M2" s="117"/>
      <c r="N2" s="78"/>
      <c r="O2" s="78"/>
      <c r="P2" s="78"/>
      <c r="Q2" s="78"/>
      <c r="R2" s="78"/>
      <c r="S2" s="78"/>
      <c r="T2" s="78"/>
      <c r="BB2" s="154"/>
    </row>
    <row r="3" spans="2:57" ht="24" thickBot="1" x14ac:dyDescent="0.4">
      <c r="B3" s="78"/>
      <c r="C3" s="78"/>
      <c r="D3" s="78"/>
      <c r="E3" s="115"/>
      <c r="F3" s="115"/>
      <c r="G3" s="115" t="s">
        <v>0</v>
      </c>
      <c r="H3" s="19" t="s">
        <v>192</v>
      </c>
      <c r="I3" s="118"/>
      <c r="J3" s="16"/>
      <c r="K3" s="16"/>
      <c r="L3" s="118"/>
      <c r="M3" s="119"/>
      <c r="N3" s="78"/>
      <c r="O3" s="78" t="s">
        <v>0</v>
      </c>
      <c r="P3" s="78"/>
      <c r="Q3" s="78"/>
      <c r="R3" s="78"/>
      <c r="S3" s="78"/>
      <c r="T3" s="78"/>
      <c r="BB3" s="155"/>
    </row>
    <row r="4" spans="2:57" x14ac:dyDescent="0.25">
      <c r="B4" s="78"/>
      <c r="C4" s="78"/>
      <c r="D4" s="78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78"/>
      <c r="Q4" s="78"/>
      <c r="R4" s="78"/>
      <c r="S4" s="78"/>
      <c r="T4" s="78"/>
    </row>
    <row r="5" spans="2:57" x14ac:dyDescent="0.25">
      <c r="B5" s="78"/>
      <c r="C5" s="78"/>
      <c r="D5" s="78"/>
      <c r="E5" s="115"/>
      <c r="F5" s="115"/>
      <c r="G5" s="115"/>
      <c r="H5" s="115"/>
      <c r="I5" s="115"/>
      <c r="J5" s="78"/>
      <c r="K5" s="78"/>
      <c r="L5" s="78"/>
      <c r="M5" s="78"/>
      <c r="N5" s="78"/>
      <c r="O5" s="120"/>
      <c r="P5" s="78"/>
      <c r="Q5" s="78"/>
      <c r="R5" s="78"/>
      <c r="S5" s="78"/>
      <c r="T5" s="78"/>
    </row>
    <row r="6" spans="2:57" ht="8.1" customHeight="1" x14ac:dyDescent="0.25"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</row>
    <row r="7" spans="2:57" ht="8.1" customHeight="1" thickBot="1" x14ac:dyDescent="0.4">
      <c r="B7" s="121"/>
      <c r="C7" s="78"/>
      <c r="D7" s="122"/>
      <c r="E7" s="122"/>
      <c r="F7" s="122"/>
      <c r="G7" s="122"/>
      <c r="H7" s="122"/>
      <c r="I7" s="122"/>
      <c r="J7" s="122"/>
      <c r="K7" s="122"/>
      <c r="L7" s="78"/>
      <c r="M7" s="78"/>
      <c r="N7" s="122"/>
      <c r="O7" s="122"/>
      <c r="P7" s="122"/>
      <c r="Q7" s="122"/>
      <c r="R7" s="122"/>
      <c r="S7" s="122"/>
      <c r="T7" s="121"/>
    </row>
    <row r="8" spans="2:57" ht="23.25" x14ac:dyDescent="0.35">
      <c r="B8" s="121"/>
      <c r="C8" s="78"/>
      <c r="D8" s="122"/>
      <c r="E8" s="123" t="s">
        <v>29</v>
      </c>
      <c r="F8" s="122"/>
      <c r="G8" s="123" t="s">
        <v>31</v>
      </c>
      <c r="H8" s="124" t="s">
        <v>173</v>
      </c>
      <c r="I8" s="125" t="s">
        <v>26</v>
      </c>
      <c r="J8" s="123" t="s">
        <v>174</v>
      </c>
      <c r="K8" s="122"/>
      <c r="L8" s="124" t="s">
        <v>175</v>
      </c>
      <c r="M8" s="123" t="s">
        <v>176</v>
      </c>
      <c r="N8" s="123" t="s">
        <v>177</v>
      </c>
      <c r="O8" s="123" t="s">
        <v>20</v>
      </c>
      <c r="P8" s="126"/>
      <c r="Q8" s="124" t="s">
        <v>27</v>
      </c>
      <c r="R8" s="123" t="s">
        <v>33</v>
      </c>
      <c r="S8" s="122"/>
      <c r="T8" s="121"/>
      <c r="AU8" s="5"/>
      <c r="AV8" s="5"/>
      <c r="AW8" s="5"/>
      <c r="AX8" s="10" t="s">
        <v>14</v>
      </c>
      <c r="AY8" s="10" t="s">
        <v>178</v>
      </c>
      <c r="AZ8" s="10" t="s">
        <v>179</v>
      </c>
      <c r="BA8" s="10" t="s">
        <v>179</v>
      </c>
      <c r="BB8" s="10" t="s">
        <v>19</v>
      </c>
      <c r="BC8" s="10" t="s">
        <v>199</v>
      </c>
      <c r="BD8" s="10"/>
      <c r="BE8" s="10"/>
    </row>
    <row r="9" spans="2:57" ht="24" thickBot="1" x14ac:dyDescent="0.4">
      <c r="B9" s="121"/>
      <c r="C9" s="78"/>
      <c r="E9" s="127" t="s">
        <v>30</v>
      </c>
      <c r="F9" s="122"/>
      <c r="G9" s="127" t="s">
        <v>32</v>
      </c>
      <c r="H9" s="128" t="s">
        <v>180</v>
      </c>
      <c r="I9" s="127" t="s">
        <v>32</v>
      </c>
      <c r="J9" s="127" t="s">
        <v>30</v>
      </c>
      <c r="K9" s="122"/>
      <c r="L9" s="128" t="s">
        <v>181</v>
      </c>
      <c r="M9" s="127" t="s">
        <v>39</v>
      </c>
      <c r="N9" s="127">
        <v>2024</v>
      </c>
      <c r="O9" s="127" t="s">
        <v>30</v>
      </c>
      <c r="P9" s="126"/>
      <c r="Q9" s="128" t="s">
        <v>30</v>
      </c>
      <c r="R9" s="129" t="s">
        <v>182</v>
      </c>
      <c r="S9" s="122"/>
      <c r="T9" s="121"/>
      <c r="AU9" s="10" t="s">
        <v>197</v>
      </c>
      <c r="AV9" s="10" t="s">
        <v>183</v>
      </c>
      <c r="AW9" s="10" t="s">
        <v>14</v>
      </c>
      <c r="AX9" s="10" t="s">
        <v>23</v>
      </c>
      <c r="AY9" s="10" t="s">
        <v>184</v>
      </c>
      <c r="AZ9" s="10" t="s">
        <v>198</v>
      </c>
      <c r="BA9" s="10" t="s">
        <v>185</v>
      </c>
      <c r="BB9" s="10" t="s">
        <v>185</v>
      </c>
      <c r="BC9" s="10" t="s">
        <v>186</v>
      </c>
      <c r="BD9" s="10" t="s">
        <v>187</v>
      </c>
      <c r="BE9" s="10" t="s">
        <v>187</v>
      </c>
    </row>
    <row r="10" spans="2:57" ht="23.25" x14ac:dyDescent="0.35">
      <c r="B10" s="121"/>
      <c r="C10" s="78"/>
      <c r="D10" s="78"/>
      <c r="E10" s="122"/>
      <c r="F10" s="122"/>
      <c r="G10" s="122"/>
      <c r="H10" s="122"/>
      <c r="I10" s="122"/>
      <c r="J10" s="78"/>
      <c r="K10" s="78"/>
      <c r="L10" s="78"/>
      <c r="M10" s="78"/>
      <c r="N10" s="78"/>
      <c r="O10" s="126"/>
      <c r="P10" s="126"/>
      <c r="Q10" s="126"/>
      <c r="R10" s="78"/>
      <c r="S10" s="78"/>
      <c r="T10" s="121"/>
      <c r="AU10" s="5"/>
      <c r="AV10" s="5"/>
      <c r="AW10" s="5"/>
      <c r="AX10" s="5"/>
      <c r="AY10" s="5"/>
      <c r="AZ10" s="130"/>
      <c r="BA10" s="130"/>
      <c r="BB10" s="130"/>
      <c r="BC10" s="130" t="s">
        <v>188</v>
      </c>
      <c r="BD10" s="10" t="s">
        <v>189</v>
      </c>
      <c r="BE10" s="10" t="s">
        <v>30</v>
      </c>
    </row>
    <row r="11" spans="2:57" ht="23.25" x14ac:dyDescent="0.35">
      <c r="B11" s="121"/>
      <c r="C11" s="78"/>
      <c r="D11" s="12" t="s">
        <v>15</v>
      </c>
      <c r="E11" s="133">
        <f>'Datablad VINTER- IKKE RØR'!C41</f>
        <v>100</v>
      </c>
      <c r="F11" s="122"/>
      <c r="G11" s="131">
        <v>0.35</v>
      </c>
      <c r="H11" s="132">
        <v>0.1</v>
      </c>
      <c r="I11" s="131">
        <f>SUM(G11:H11)</f>
        <v>0.44999999999999996</v>
      </c>
      <c r="J11" s="133">
        <v>100</v>
      </c>
      <c r="K11" s="134"/>
      <c r="L11" s="132">
        <v>0.09</v>
      </c>
      <c r="M11" s="131" t="s">
        <v>348</v>
      </c>
      <c r="N11" s="131">
        <f>SUM(L11:M11)</f>
        <v>0.09</v>
      </c>
      <c r="O11" s="133">
        <v>100</v>
      </c>
      <c r="P11" s="126"/>
      <c r="Q11" s="135">
        <v>100</v>
      </c>
      <c r="R11" s="136">
        <v>100</v>
      </c>
      <c r="S11" s="134"/>
      <c r="T11" s="121"/>
      <c r="AT11" s="12" t="s">
        <v>15</v>
      </c>
      <c r="AU11" s="137">
        <f>'Datablad VINTER- IKKE RØR'!B41</f>
        <v>69326</v>
      </c>
      <c r="AV11" s="138">
        <f>I11</f>
        <v>0.44999999999999996</v>
      </c>
      <c r="AW11" s="137">
        <f>AU11-(AU11*I11)</f>
        <v>38129.300000000003</v>
      </c>
      <c r="AX11" s="137">
        <v>100</v>
      </c>
      <c r="AY11" s="138">
        <f>I11+(100%-I11)*N11</f>
        <v>0.49949999999999994</v>
      </c>
      <c r="AZ11" s="137">
        <f>AU11-(AU11*AY11)</f>
        <v>34697.663</v>
      </c>
      <c r="BA11" s="137">
        <v>100</v>
      </c>
      <c r="BB11" s="137">
        <v>100</v>
      </c>
      <c r="BC11" s="137">
        <f>AZ11*100/65</f>
        <v>53381.02</v>
      </c>
      <c r="BD11" s="137">
        <f>BC11-AZ11</f>
        <v>18683.356999999996</v>
      </c>
      <c r="BE11" s="10">
        <v>100</v>
      </c>
    </row>
    <row r="12" spans="2:57" ht="12" customHeight="1" x14ac:dyDescent="0.35">
      <c r="B12" s="121"/>
      <c r="C12" s="78"/>
      <c r="D12" s="126"/>
      <c r="E12" s="122"/>
      <c r="F12" s="122"/>
      <c r="G12" s="139"/>
      <c r="H12" s="139"/>
      <c r="I12" s="139"/>
      <c r="J12" s="134"/>
      <c r="K12" s="134"/>
      <c r="L12" s="139"/>
      <c r="M12" s="139"/>
      <c r="N12" s="139"/>
      <c r="O12" s="134"/>
      <c r="P12" s="126"/>
      <c r="Q12" s="122"/>
      <c r="R12" s="134"/>
      <c r="S12" s="134"/>
      <c r="T12" s="121"/>
      <c r="AT12" s="126"/>
      <c r="AU12" s="137"/>
      <c r="AV12" s="137"/>
      <c r="AW12" s="62"/>
      <c r="AX12" s="62"/>
      <c r="AY12" s="137"/>
      <c r="AZ12" s="137"/>
      <c r="BA12" s="137"/>
      <c r="BB12" s="137"/>
      <c r="BC12" s="137"/>
      <c r="BD12" s="10"/>
      <c r="BE12" s="10"/>
    </row>
    <row r="13" spans="2:57" ht="23.25" x14ac:dyDescent="0.35">
      <c r="B13" s="121"/>
      <c r="C13" s="78"/>
      <c r="D13" s="140" t="s">
        <v>1</v>
      </c>
      <c r="E13" s="133">
        <f>'Datablad VINTER- IKKE RØR'!C43</f>
        <v>99.108559559184144</v>
      </c>
      <c r="F13" s="122"/>
      <c r="G13" s="131">
        <v>0.373</v>
      </c>
      <c r="H13" s="132">
        <v>6.7000000000000004E-2</v>
      </c>
      <c r="I13" s="131">
        <f>SUM(G13:H13)</f>
        <v>0.44</v>
      </c>
      <c r="J13" s="133">
        <f>AX13</f>
        <v>100.91053336935111</v>
      </c>
      <c r="K13" s="134"/>
      <c r="L13" s="132">
        <v>6.5000000000000002E-2</v>
      </c>
      <c r="M13" s="163">
        <v>0.01</v>
      </c>
      <c r="N13" s="131">
        <f>SUM(L13:M13)</f>
        <v>7.4999999999999997E-2</v>
      </c>
      <c r="O13" s="133">
        <f>AZ13*100/AZ$11</f>
        <v>102.57389380950526</v>
      </c>
      <c r="P13" s="126"/>
      <c r="Q13" s="141">
        <v>100</v>
      </c>
      <c r="R13" s="133">
        <f>BE13</f>
        <v>95.219911496633088</v>
      </c>
      <c r="S13" s="134"/>
      <c r="T13" s="121"/>
      <c r="AT13" s="140" t="s">
        <v>1</v>
      </c>
      <c r="AU13" s="137">
        <f>'Datablad VINTER- IKKE RØR'!B43</f>
        <v>68708</v>
      </c>
      <c r="AV13" s="138">
        <f>I13</f>
        <v>0.44</v>
      </c>
      <c r="AW13" s="137">
        <f>AU13-(AU13*I13)</f>
        <v>38476.479999999996</v>
      </c>
      <c r="AX13" s="142">
        <f>AW13*100/AW$11</f>
        <v>100.91053336935111</v>
      </c>
      <c r="AY13" s="138">
        <f>I13+(100%-I13)*N13</f>
        <v>0.48199999999999998</v>
      </c>
      <c r="AZ13" s="137">
        <f>AU13-(AU13*AY13)</f>
        <v>35590.743999999999</v>
      </c>
      <c r="BA13" s="142">
        <f>AZ13*100/AZ$11</f>
        <v>102.57389380950526</v>
      </c>
      <c r="BB13" s="143">
        <f>Q13</f>
        <v>100</v>
      </c>
      <c r="BC13" s="137">
        <f>BC$11*Q13/100</f>
        <v>53381.02</v>
      </c>
      <c r="BD13" s="137">
        <f>BC13-AZ13</f>
        <v>17790.275999999998</v>
      </c>
      <c r="BE13" s="11">
        <f>BD13*100/BD$11</f>
        <v>95.219911496633088</v>
      </c>
    </row>
    <row r="14" spans="2:57" ht="12" customHeight="1" x14ac:dyDescent="0.35">
      <c r="B14" s="121"/>
      <c r="C14" s="78"/>
      <c r="D14" s="126"/>
      <c r="E14" s="122"/>
      <c r="F14" s="122"/>
      <c r="G14" s="139"/>
      <c r="H14" s="139"/>
      <c r="I14" s="139"/>
      <c r="J14" s="134"/>
      <c r="K14" s="134"/>
      <c r="L14" s="139"/>
      <c r="M14" s="164"/>
      <c r="N14" s="139"/>
      <c r="O14" s="134"/>
      <c r="P14" s="126"/>
      <c r="Q14" s="122"/>
      <c r="R14" s="134"/>
      <c r="S14" s="134"/>
      <c r="T14" s="121"/>
      <c r="AT14" s="126"/>
      <c r="AU14" s="137"/>
      <c r="AV14" s="137"/>
      <c r="AW14" s="62"/>
      <c r="AX14" s="62"/>
      <c r="AY14" s="137"/>
      <c r="AZ14" s="137"/>
      <c r="BA14" s="137"/>
      <c r="BB14" s="143"/>
      <c r="BC14" s="137"/>
      <c r="BD14" s="11"/>
      <c r="BE14" s="11"/>
    </row>
    <row r="15" spans="2:57" ht="23.25" x14ac:dyDescent="0.35">
      <c r="B15" s="121"/>
      <c r="C15" s="78"/>
      <c r="D15" s="144" t="s">
        <v>97</v>
      </c>
      <c r="E15" s="133">
        <f>'Datablad VINTER- IKKE RØR'!C46</f>
        <v>97.536277875544528</v>
      </c>
      <c r="F15" s="122"/>
      <c r="G15" s="131">
        <v>0.4</v>
      </c>
      <c r="H15" s="132">
        <v>7.0000000000000007E-2</v>
      </c>
      <c r="I15" s="131">
        <f>SUM(G15:H15)</f>
        <v>0.47000000000000003</v>
      </c>
      <c r="J15" s="133">
        <f>AX15</f>
        <v>93.989504134615615</v>
      </c>
      <c r="K15" s="134"/>
      <c r="L15" s="132">
        <v>0.09</v>
      </c>
      <c r="M15" s="163">
        <v>0.02</v>
      </c>
      <c r="N15" s="131">
        <f>SUM(L15:M15)</f>
        <v>0.11</v>
      </c>
      <c r="O15" s="133">
        <f>AZ15*100/AZ$11</f>
        <v>91.923800747041682</v>
      </c>
      <c r="P15" s="126"/>
      <c r="Q15" s="141">
        <v>100</v>
      </c>
      <c r="R15" s="133">
        <f>BE15</f>
        <v>114.99865575549404</v>
      </c>
      <c r="T15" s="121"/>
      <c r="AT15" s="144" t="s">
        <v>97</v>
      </c>
      <c r="AU15" s="137">
        <f>'Datablad VINTER- IKKE RØR'!B46</f>
        <v>67618</v>
      </c>
      <c r="AV15" s="138">
        <f>I15</f>
        <v>0.47000000000000003</v>
      </c>
      <c r="AW15" s="137">
        <f>AU15-(AU15*I15)</f>
        <v>35837.539999999994</v>
      </c>
      <c r="AX15" s="142">
        <f>AW15*100/AW$11</f>
        <v>93.989504134615615</v>
      </c>
      <c r="AY15" s="138">
        <f>I15+(100%-I15)*N15</f>
        <v>0.52829999999999999</v>
      </c>
      <c r="AZ15" s="137">
        <f>AU15-(AU15*AY15)</f>
        <v>31895.410600000003</v>
      </c>
      <c r="BA15" s="142">
        <f>AZ15*100/AZ$11</f>
        <v>91.923800747041682</v>
      </c>
      <c r="BB15" s="143">
        <f>Q15</f>
        <v>100</v>
      </c>
      <c r="BC15" s="137">
        <f>BC$11*Q15/100</f>
        <v>53381.02</v>
      </c>
      <c r="BD15" s="137">
        <f>BC15-AZ15</f>
        <v>21485.609399999994</v>
      </c>
      <c r="BE15" s="11">
        <f>BD15*100/BD$11</f>
        <v>114.99865575549404</v>
      </c>
    </row>
    <row r="16" spans="2:57" ht="12" customHeight="1" x14ac:dyDescent="0.35">
      <c r="B16" s="121"/>
      <c r="C16" s="78"/>
      <c r="D16" s="126"/>
      <c r="E16" s="134"/>
      <c r="F16" s="122"/>
      <c r="G16" s="139"/>
      <c r="H16" s="139"/>
      <c r="I16" s="139"/>
      <c r="J16" s="134"/>
      <c r="K16" s="134"/>
      <c r="L16" s="139"/>
      <c r="M16" s="139"/>
      <c r="N16" s="139"/>
      <c r="O16" s="134"/>
      <c r="P16" s="126"/>
      <c r="Q16" s="122"/>
      <c r="R16" s="134"/>
      <c r="S16" s="134"/>
      <c r="T16" s="121"/>
      <c r="AT16" s="126"/>
      <c r="AU16" s="137"/>
      <c r="AV16" s="137"/>
      <c r="AW16" s="62"/>
      <c r="AX16" s="62"/>
      <c r="AY16" s="137"/>
      <c r="AZ16" s="137"/>
      <c r="BA16" s="137"/>
      <c r="BB16" s="143"/>
      <c r="BC16" s="137"/>
      <c r="BD16" s="11"/>
      <c r="BE16" s="11"/>
    </row>
    <row r="17" spans="2:57" ht="23.25" x14ac:dyDescent="0.35">
      <c r="B17" s="121"/>
      <c r="C17" s="78"/>
      <c r="D17" s="22" t="s">
        <v>21</v>
      </c>
      <c r="E17" s="133">
        <f>'Datablad VINTER- IKKE RØR'!C45</f>
        <v>107.97680523901566</v>
      </c>
      <c r="F17" s="122"/>
      <c r="G17" s="131">
        <v>0.44</v>
      </c>
      <c r="H17" s="132">
        <v>0.03</v>
      </c>
      <c r="I17" s="131">
        <f>SUM(G17:H17)</f>
        <v>0.47</v>
      </c>
      <c r="J17" s="133">
        <f>AX17</f>
        <v>104.05037595759691</v>
      </c>
      <c r="K17" s="134"/>
      <c r="L17" s="132">
        <v>0.09</v>
      </c>
      <c r="M17" s="131" t="s">
        <v>348</v>
      </c>
      <c r="N17" s="131">
        <f>SUM(L17:M17)</f>
        <v>0.09</v>
      </c>
      <c r="O17" s="133">
        <f>AZ17*100/AZ$11</f>
        <v>104.05037595759693</v>
      </c>
      <c r="P17" s="126"/>
      <c r="Q17" s="141">
        <v>100</v>
      </c>
      <c r="R17" s="133">
        <f>BE17</f>
        <v>92.477873221605705</v>
      </c>
      <c r="S17" s="134"/>
      <c r="T17" s="121"/>
      <c r="AT17" s="22" t="s">
        <v>21</v>
      </c>
      <c r="AU17" s="137">
        <f>'Datablad VINTER- IKKE RØR'!B45</f>
        <v>74856</v>
      </c>
      <c r="AV17" s="138">
        <f>I17</f>
        <v>0.47</v>
      </c>
      <c r="AW17" s="137">
        <f>AU17-(AU17*I17)</f>
        <v>39673.68</v>
      </c>
      <c r="AX17" s="142">
        <f>AW17*100/AW$11</f>
        <v>104.05037595759691</v>
      </c>
      <c r="AY17" s="138">
        <f>I17+(100%-I17)*N17</f>
        <v>0.51769999999999994</v>
      </c>
      <c r="AZ17" s="137">
        <f>AU17-(AU17*AY17)</f>
        <v>36103.048800000004</v>
      </c>
      <c r="BA17" s="142">
        <f>AZ17*100/AZ$11</f>
        <v>104.05037595759693</v>
      </c>
      <c r="BB17" s="143">
        <f>Q17</f>
        <v>100</v>
      </c>
      <c r="BC17" s="137">
        <f>BC$11*Q17/100</f>
        <v>53381.02</v>
      </c>
      <c r="BD17" s="137">
        <f>BC17-AZ17</f>
        <v>17277.971199999993</v>
      </c>
      <c r="BE17" s="11">
        <f>BD17*100/BD$11</f>
        <v>92.477873221605705</v>
      </c>
    </row>
    <row r="18" spans="2:57" ht="12" customHeight="1" x14ac:dyDescent="0.35">
      <c r="B18" s="121"/>
      <c r="C18" s="78"/>
      <c r="D18" s="126"/>
      <c r="E18" s="134"/>
      <c r="F18" s="122"/>
      <c r="G18" s="139"/>
      <c r="H18" s="139"/>
      <c r="I18" s="139"/>
      <c r="J18" s="134"/>
      <c r="K18" s="134"/>
      <c r="L18" s="139"/>
      <c r="M18" s="139"/>
      <c r="N18" s="139"/>
      <c r="O18" s="134"/>
      <c r="P18" s="126"/>
      <c r="Q18" s="122"/>
      <c r="R18" s="134"/>
      <c r="S18" s="134"/>
      <c r="T18" s="121"/>
      <c r="AT18" s="126"/>
      <c r="AU18" s="137"/>
      <c r="AV18" s="137"/>
      <c r="AW18" s="62"/>
      <c r="AX18" s="62"/>
      <c r="AY18" s="137"/>
      <c r="AZ18" s="137"/>
      <c r="BA18" s="137"/>
      <c r="BB18" s="143"/>
      <c r="BC18" s="137"/>
      <c r="BD18" s="11"/>
      <c r="BE18" s="11"/>
    </row>
    <row r="19" spans="2:57" ht="23.25" x14ac:dyDescent="0.35">
      <c r="B19" s="121"/>
      <c r="C19" s="78"/>
      <c r="D19" s="13" t="s">
        <v>16</v>
      </c>
      <c r="E19" s="133">
        <f>'Datablad VINTER- IKKE RØR'!C42</f>
        <v>91.586129302137721</v>
      </c>
      <c r="F19" s="122"/>
      <c r="G19" s="131">
        <v>0.42</v>
      </c>
      <c r="H19" s="132">
        <v>0.02</v>
      </c>
      <c r="I19" s="131">
        <f>SUM(G19:H19)</f>
        <v>0.44</v>
      </c>
      <c r="J19" s="133">
        <f>AX19</f>
        <v>93.251331653085671</v>
      </c>
      <c r="K19" s="134"/>
      <c r="L19" s="132">
        <v>0.1</v>
      </c>
      <c r="M19" s="131">
        <v>0.02</v>
      </c>
      <c r="N19" s="131">
        <f>SUM(L19:M19)</f>
        <v>0.12000000000000001</v>
      </c>
      <c r="O19" s="133">
        <f>AZ19*100/AZ$11</f>
        <v>90.177111928258682</v>
      </c>
      <c r="P19" s="126"/>
      <c r="Q19" s="141">
        <v>100</v>
      </c>
      <c r="R19" s="133">
        <f>BE19</f>
        <v>118.24250641894818</v>
      </c>
      <c r="S19" s="134"/>
      <c r="T19" s="121"/>
      <c r="AT19" s="13" t="s">
        <v>16</v>
      </c>
      <c r="AU19" s="137">
        <f>'Datablad VINTER- IKKE RØR'!B42</f>
        <v>63493</v>
      </c>
      <c r="AV19" s="138">
        <f>I19</f>
        <v>0.44</v>
      </c>
      <c r="AW19" s="137">
        <f>AU19-(AU19*I19)</f>
        <v>35556.080000000002</v>
      </c>
      <c r="AX19" s="142">
        <f>AW19*100/AW$11</f>
        <v>93.251331653085671</v>
      </c>
      <c r="AY19" s="138">
        <f>I19+(100%-I19)*N19</f>
        <v>0.50719999999999998</v>
      </c>
      <c r="AZ19" s="137">
        <f>AU19-(AU19*AY19)</f>
        <v>31289.350399999999</v>
      </c>
      <c r="BA19" s="142">
        <f>AZ19*100/AZ$11</f>
        <v>90.177111928258682</v>
      </c>
      <c r="BB19" s="143">
        <f>Q19</f>
        <v>100</v>
      </c>
      <c r="BC19" s="137">
        <f>BC$11*Q19/100</f>
        <v>53381.02</v>
      </c>
      <c r="BD19" s="137">
        <f>BC19-AZ19</f>
        <v>22091.669599999997</v>
      </c>
      <c r="BE19" s="11">
        <f>BD19*100/BD$11</f>
        <v>118.24250641894818</v>
      </c>
    </row>
    <row r="20" spans="2:57" ht="12" customHeight="1" x14ac:dyDescent="0.35">
      <c r="B20" s="121"/>
      <c r="C20" s="78"/>
      <c r="D20" s="126"/>
      <c r="E20" s="134"/>
      <c r="F20" s="122"/>
      <c r="G20" s="139"/>
      <c r="H20" s="139"/>
      <c r="I20" s="139"/>
      <c r="J20" s="134"/>
      <c r="K20" s="134"/>
      <c r="L20" s="139"/>
      <c r="M20" s="139"/>
      <c r="N20" s="139"/>
      <c r="O20" s="134"/>
      <c r="P20" s="126"/>
      <c r="Q20" s="122"/>
      <c r="R20" s="134"/>
      <c r="S20" s="134"/>
      <c r="T20" s="121"/>
      <c r="AT20" s="126"/>
      <c r="AU20" s="137"/>
      <c r="AV20" s="137"/>
      <c r="AW20" s="62"/>
      <c r="AX20" s="62"/>
      <c r="AY20" s="137"/>
      <c r="AZ20" s="137"/>
      <c r="BA20" s="137"/>
      <c r="BB20" s="143"/>
      <c r="BC20" s="137"/>
      <c r="BD20" s="11"/>
      <c r="BE20" s="11"/>
    </row>
    <row r="21" spans="2:57" ht="23.25" x14ac:dyDescent="0.35">
      <c r="B21" s="121"/>
      <c r="C21" s="78"/>
      <c r="D21" s="146" t="s">
        <v>145</v>
      </c>
      <c r="E21" s="133">
        <f>'Datablad VINTER- IKKE RØR'!C47</f>
        <v>70.966159882295244</v>
      </c>
      <c r="F21" s="122"/>
      <c r="G21" s="131">
        <v>0.36</v>
      </c>
      <c r="H21" s="145">
        <v>0.1</v>
      </c>
      <c r="I21" s="131">
        <f>G21+(1-G21)*H21</f>
        <v>0.42399999999999999</v>
      </c>
      <c r="J21" s="133">
        <f>AX21</f>
        <v>74.320923804003741</v>
      </c>
      <c r="K21" s="134"/>
      <c r="L21" s="132">
        <v>0.08</v>
      </c>
      <c r="M21" s="131">
        <v>0.01</v>
      </c>
      <c r="N21" s="131">
        <f>SUM(L21:M21)</f>
        <v>0.09</v>
      </c>
      <c r="O21" s="133">
        <f>AZ21*100/AZ$11</f>
        <v>74.320923804003755</v>
      </c>
      <c r="P21" s="126"/>
      <c r="Q21" s="141">
        <v>85</v>
      </c>
      <c r="R21" s="133">
        <f>BE21</f>
        <v>104.83257007827876</v>
      </c>
      <c r="S21" s="134"/>
      <c r="T21" s="121"/>
      <c r="AT21" s="146" t="s">
        <v>145</v>
      </c>
      <c r="AU21" s="137">
        <f>'Datablad VINTER- IKKE RØR'!B47</f>
        <v>49198</v>
      </c>
      <c r="AV21" s="138">
        <f>I21</f>
        <v>0.42399999999999999</v>
      </c>
      <c r="AW21" s="137">
        <f>AU21-(AU21*I21)</f>
        <v>28338.047999999999</v>
      </c>
      <c r="AX21" s="142">
        <f>AW21*100/AW$11</f>
        <v>74.320923804003741</v>
      </c>
      <c r="AY21" s="138">
        <f>I21+(100%-I21)*N21</f>
        <v>0.47583999999999999</v>
      </c>
      <c r="AZ21" s="137">
        <f>AU21-(AU21*AY21)</f>
        <v>25787.623680000001</v>
      </c>
      <c r="BA21" s="142">
        <f>AZ21*100/AZ$11</f>
        <v>74.320923804003755</v>
      </c>
      <c r="BB21" s="143">
        <f>Q21</f>
        <v>85</v>
      </c>
      <c r="BC21" s="137">
        <f>BC$11*Q21/100</f>
        <v>45373.866999999998</v>
      </c>
      <c r="BD21" s="137">
        <f>BC21-AZ21</f>
        <v>19586.243319999998</v>
      </c>
      <c r="BE21" s="11">
        <f>BD21*100/BD$11</f>
        <v>104.83257007827876</v>
      </c>
    </row>
    <row r="22" spans="2:57" ht="12" customHeight="1" x14ac:dyDescent="0.35">
      <c r="B22" s="121"/>
      <c r="C22" s="78"/>
      <c r="D22" s="126"/>
      <c r="E22" s="134"/>
      <c r="F22" s="122"/>
      <c r="G22" s="139"/>
      <c r="H22" s="139"/>
      <c r="I22" s="139"/>
      <c r="J22" s="134"/>
      <c r="K22" s="134"/>
      <c r="L22" s="139"/>
      <c r="M22" s="139"/>
      <c r="N22" s="139"/>
      <c r="O22" s="134"/>
      <c r="P22" s="126"/>
      <c r="Q22" s="122"/>
      <c r="R22" s="134"/>
      <c r="S22" s="134"/>
      <c r="T22" s="121"/>
      <c r="AT22" s="126"/>
      <c r="AU22" s="137"/>
      <c r="AV22" s="137"/>
      <c r="AW22" s="62"/>
      <c r="AX22" s="62"/>
      <c r="AY22" s="137"/>
      <c r="AZ22" s="137"/>
      <c r="BA22" s="137"/>
      <c r="BB22" s="143"/>
      <c r="BC22" s="137"/>
      <c r="BD22" s="11"/>
      <c r="BE22" s="11"/>
    </row>
    <row r="23" spans="2:57" ht="23.25" x14ac:dyDescent="0.35">
      <c r="B23" s="121"/>
      <c r="C23" s="78"/>
      <c r="D23" s="17" t="s">
        <v>18</v>
      </c>
      <c r="E23" s="133">
        <f>'Datablad VINTER- IKKE RØR'!C44</f>
        <v>131.94760984334883</v>
      </c>
      <c r="F23" s="122"/>
      <c r="G23" s="131">
        <v>0.64</v>
      </c>
      <c r="H23" s="145">
        <v>0.15</v>
      </c>
      <c r="I23" s="131">
        <f>G23+(1-G23)*H23</f>
        <v>0.69400000000000006</v>
      </c>
      <c r="J23" s="133">
        <f>AX23</f>
        <v>73.410852021935867</v>
      </c>
      <c r="K23" s="134"/>
      <c r="L23" s="132">
        <v>6.5000000000000002E-2</v>
      </c>
      <c r="M23" s="131">
        <v>0.01</v>
      </c>
      <c r="N23" s="131">
        <f>SUM(L23:M23)</f>
        <v>7.4999999999999997E-2</v>
      </c>
      <c r="O23" s="133">
        <f>AZ23*100/AZ$11</f>
        <v>74.620921011308411</v>
      </c>
      <c r="P23" s="126"/>
      <c r="Q23" s="141">
        <v>85</v>
      </c>
      <c r="R23" s="133">
        <f>BE23</f>
        <v>104.27543240757009</v>
      </c>
      <c r="S23" s="134"/>
      <c r="T23" s="121"/>
      <c r="AT23" s="17" t="s">
        <v>18</v>
      </c>
      <c r="AU23" s="137">
        <f>'Datablad VINTER- IKKE RØR'!B44</f>
        <v>91474</v>
      </c>
      <c r="AV23" s="138">
        <f>I23</f>
        <v>0.69400000000000006</v>
      </c>
      <c r="AW23" s="137">
        <f>AU23-(AU23*I23)</f>
        <v>27991.043999999994</v>
      </c>
      <c r="AX23" s="142">
        <f>AW23*100/AW$11</f>
        <v>73.410852021935867</v>
      </c>
      <c r="AY23" s="138">
        <f>I23+(100%-I23)*N23</f>
        <v>0.71695000000000009</v>
      </c>
      <c r="AZ23" s="137">
        <f>AU23-(AU23*AY23)</f>
        <v>25891.715699999986</v>
      </c>
      <c r="BA23" s="142">
        <f>AZ23*100/AZ$11</f>
        <v>74.620921011308411</v>
      </c>
      <c r="BB23" s="143">
        <f>Q23</f>
        <v>85</v>
      </c>
      <c r="BC23" s="137">
        <f>BC$11*Q23/100</f>
        <v>45373.866999999998</v>
      </c>
      <c r="BD23" s="137">
        <f>BC23-AZ23</f>
        <v>19482.151300000012</v>
      </c>
      <c r="BE23" s="11">
        <f>BD23*100/BD$11</f>
        <v>104.27543240757009</v>
      </c>
    </row>
    <row r="24" spans="2:57" ht="16.149999999999999" customHeight="1" x14ac:dyDescent="0.35">
      <c r="B24" s="121"/>
      <c r="C24" s="78"/>
      <c r="D24" s="126"/>
      <c r="E24" s="134"/>
      <c r="F24" s="122"/>
      <c r="G24" s="139"/>
      <c r="H24" s="139"/>
      <c r="I24" s="139"/>
      <c r="J24" s="134"/>
      <c r="K24" s="134"/>
      <c r="L24" s="139"/>
      <c r="M24" s="139"/>
      <c r="N24" s="139"/>
      <c r="O24" s="134"/>
      <c r="P24" s="126"/>
      <c r="Q24" s="122"/>
      <c r="R24" s="134"/>
      <c r="S24" s="134"/>
      <c r="T24" s="121"/>
      <c r="AV24" s="147"/>
      <c r="AW24" s="8"/>
      <c r="AX24" s="8"/>
      <c r="AY24" s="147"/>
      <c r="AZ24" s="9"/>
      <c r="BA24" s="147"/>
      <c r="BB24" s="147"/>
      <c r="BC24" s="148"/>
      <c r="BD24" s="9"/>
      <c r="BE24" s="9"/>
    </row>
    <row r="25" spans="2:57" ht="11.25" customHeight="1" x14ac:dyDescent="0.25"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</row>
    <row r="26" spans="2:57" ht="23.25" x14ac:dyDescent="0.35">
      <c r="B26" s="78"/>
      <c r="C26" s="78"/>
      <c r="D26" s="78"/>
      <c r="E26" s="122"/>
      <c r="F26" s="122"/>
      <c r="G26" s="122"/>
      <c r="H26" s="122"/>
      <c r="I26" s="122"/>
      <c r="J26" s="126"/>
      <c r="K26" s="126"/>
      <c r="L26" s="126"/>
      <c r="M26" s="126"/>
      <c r="N26" s="126"/>
      <c r="O26" s="126"/>
      <c r="P26" s="126"/>
      <c r="Q26" s="126"/>
      <c r="R26" s="126"/>
      <c r="S26" s="78"/>
      <c r="T26" s="78"/>
    </row>
    <row r="27" spans="2:57" ht="23.25" x14ac:dyDescent="0.35">
      <c r="B27" s="78"/>
      <c r="C27" s="78"/>
      <c r="D27" s="78"/>
      <c r="E27" s="115"/>
      <c r="F27" s="115"/>
      <c r="G27" s="115"/>
      <c r="H27" s="18" t="s">
        <v>46</v>
      </c>
      <c r="I27" s="115"/>
      <c r="J27" s="78"/>
      <c r="K27" s="78"/>
      <c r="L27" s="149" t="s">
        <v>285</v>
      </c>
      <c r="M27" s="149"/>
      <c r="N27" s="150"/>
      <c r="O27" s="78"/>
      <c r="P27" s="78"/>
      <c r="Q27" s="78"/>
      <c r="R27" s="78"/>
      <c r="S27" s="78"/>
      <c r="T27" s="78"/>
    </row>
    <row r="28" spans="2:57" ht="23.25" x14ac:dyDescent="0.35">
      <c r="B28" s="78"/>
      <c r="C28" s="78"/>
      <c r="D28" s="78" t="s">
        <v>0</v>
      </c>
      <c r="E28" s="115" t="s">
        <v>0</v>
      </c>
      <c r="F28" s="115"/>
      <c r="G28" s="115"/>
      <c r="H28" s="18" t="s">
        <v>190</v>
      </c>
      <c r="I28" s="115"/>
      <c r="J28" s="78"/>
      <c r="K28" s="78"/>
      <c r="L28" s="151" t="s">
        <v>191</v>
      </c>
      <c r="M28" s="151"/>
      <c r="N28" s="151"/>
      <c r="O28" s="78"/>
      <c r="P28" s="78"/>
      <c r="Q28" s="78"/>
      <c r="R28" s="78"/>
      <c r="S28" s="78"/>
      <c r="T28" s="78"/>
    </row>
    <row r="29" spans="2:57" ht="23.25" x14ac:dyDescent="0.35">
      <c r="H29" s="134"/>
      <c r="L29" s="152"/>
      <c r="M29" s="152"/>
      <c r="N29" s="152"/>
    </row>
    <row r="31" spans="2:57" ht="23.25" x14ac:dyDescent="0.35">
      <c r="AZ31" s="148"/>
      <c r="BA31" s="148"/>
      <c r="BB31" s="148"/>
      <c r="BC31" s="148"/>
      <c r="BD31" s="9"/>
      <c r="BE31" s="9" t="e">
        <f>BD31-(BD31*#REF!)</f>
        <v>#REF!</v>
      </c>
    </row>
  </sheetData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zoomScale="80" zoomScaleNormal="80" workbookViewId="0">
      <selection activeCell="K18" sqref="K18"/>
    </sheetView>
  </sheetViews>
  <sheetFormatPr baseColWidth="10" defaultRowHeight="15" x14ac:dyDescent="0.25"/>
  <cols>
    <col min="1" max="1" width="28.140625" customWidth="1"/>
    <col min="2" max="2" width="8.85546875" customWidth="1"/>
    <col min="3" max="3" width="17.140625" customWidth="1"/>
    <col min="4" max="4" width="11.85546875" customWidth="1"/>
    <col min="5" max="5" width="2.42578125" customWidth="1"/>
    <col min="6" max="6" width="29.5703125" customWidth="1"/>
    <col min="8" max="8" width="13.5703125" customWidth="1"/>
    <col min="9" max="9" width="26.140625" customWidth="1"/>
    <col min="10" max="10" width="2.5703125" customWidth="1"/>
    <col min="11" max="11" width="14" customWidth="1"/>
    <col min="13" max="13" width="11.85546875" customWidth="1"/>
    <col min="14" max="14" width="14.42578125" customWidth="1"/>
    <col min="15" max="15" width="2.5703125" customWidth="1"/>
    <col min="16" max="16" width="16" customWidth="1"/>
    <col min="18" max="18" width="23.140625" customWidth="1"/>
    <col min="19" max="19" width="13.5703125" customWidth="1"/>
    <col min="22" max="22" width="14" customWidth="1"/>
    <col min="24" max="24" width="2.42578125" customWidth="1"/>
    <col min="27" max="27" width="11.5703125" customWidth="1"/>
  </cols>
  <sheetData>
    <row r="1" spans="1:19" ht="33.75" x14ac:dyDescent="0.5">
      <c r="A1" s="33" t="s">
        <v>289</v>
      </c>
    </row>
    <row r="3" spans="1:19" x14ac:dyDescent="0.25">
      <c r="P3" s="78"/>
      <c r="Q3" s="86"/>
    </row>
    <row r="4" spans="1:19" ht="15.75" thickBot="1" x14ac:dyDescent="0.3">
      <c r="A4" s="158" t="s">
        <v>291</v>
      </c>
      <c r="B4" s="158"/>
      <c r="C4" s="158"/>
      <c r="D4" s="158"/>
      <c r="F4" s="158" t="s">
        <v>291</v>
      </c>
      <c r="G4" s="158"/>
      <c r="H4" s="158"/>
      <c r="I4" s="158"/>
      <c r="K4" s="158" t="s">
        <v>291</v>
      </c>
      <c r="L4" s="158"/>
      <c r="M4" s="158"/>
      <c r="N4" s="158"/>
      <c r="P4" s="158" t="s">
        <v>291</v>
      </c>
      <c r="Q4" s="158"/>
      <c r="R4" s="158"/>
      <c r="S4" s="158"/>
    </row>
    <row r="5" spans="1:19" ht="24" thickBot="1" x14ac:dyDescent="0.4">
      <c r="A5" s="27" t="s">
        <v>42</v>
      </c>
      <c r="B5" s="35"/>
      <c r="C5" s="35"/>
      <c r="D5" s="28"/>
      <c r="F5" s="29" t="s">
        <v>43</v>
      </c>
      <c r="G5" s="36"/>
      <c r="H5" s="36"/>
      <c r="I5" s="30"/>
      <c r="K5" s="87" t="s">
        <v>44</v>
      </c>
      <c r="L5" s="87"/>
      <c r="M5" s="87"/>
      <c r="N5" s="87"/>
      <c r="P5" s="88" t="s">
        <v>283</v>
      </c>
      <c r="Q5" s="88"/>
      <c r="R5" s="88"/>
      <c r="S5" s="88"/>
    </row>
    <row r="7" spans="1:19" x14ac:dyDescent="0.25">
      <c r="A7" s="5" t="s">
        <v>39</v>
      </c>
      <c r="B7" s="62" t="s">
        <v>8</v>
      </c>
      <c r="C7" s="62" t="s">
        <v>40</v>
      </c>
      <c r="D7" s="62" t="s">
        <v>41</v>
      </c>
      <c r="F7" s="5" t="s">
        <v>39</v>
      </c>
      <c r="G7" s="62" t="s">
        <v>8</v>
      </c>
      <c r="H7" s="62" t="s">
        <v>40</v>
      </c>
      <c r="I7" s="62" t="s">
        <v>41</v>
      </c>
      <c r="K7" s="5" t="s">
        <v>39</v>
      </c>
      <c r="L7" s="62" t="s">
        <v>8</v>
      </c>
      <c r="M7" s="62" t="s">
        <v>40</v>
      </c>
      <c r="N7" s="62" t="s">
        <v>41</v>
      </c>
      <c r="P7" s="5" t="s">
        <v>39</v>
      </c>
      <c r="Q7" s="62" t="s">
        <v>8</v>
      </c>
      <c r="R7" s="62" t="s">
        <v>40</v>
      </c>
      <c r="S7" s="62" t="s">
        <v>41</v>
      </c>
    </row>
    <row r="8" spans="1:19" x14ac:dyDescent="0.25">
      <c r="A8" s="5"/>
      <c r="B8" s="5"/>
      <c r="C8" s="5"/>
      <c r="D8" s="5"/>
      <c r="F8" s="5" t="s">
        <v>204</v>
      </c>
      <c r="G8" s="26">
        <v>0.42</v>
      </c>
      <c r="H8" s="26">
        <v>0.01</v>
      </c>
      <c r="I8" s="89">
        <f t="shared" ref="I8" si="0">SUM(G8:H8)</f>
        <v>0.43</v>
      </c>
      <c r="K8" s="5"/>
      <c r="L8" s="62"/>
      <c r="M8" s="62"/>
      <c r="N8" s="62"/>
      <c r="P8" s="5"/>
      <c r="Q8" s="62"/>
      <c r="R8" s="62"/>
      <c r="S8" s="62"/>
    </row>
    <row r="9" spans="1:19" x14ac:dyDescent="0.25">
      <c r="A9" s="5" t="s">
        <v>200</v>
      </c>
      <c r="B9" s="26">
        <v>0.35</v>
      </c>
      <c r="C9" s="67">
        <v>0.09</v>
      </c>
      <c r="D9" s="26">
        <f>SUM(B9:C9)</f>
        <v>0.43999999999999995</v>
      </c>
      <c r="F9" s="5" t="s">
        <v>45</v>
      </c>
      <c r="G9" s="26">
        <v>0.42</v>
      </c>
      <c r="H9" s="26">
        <v>0.02</v>
      </c>
      <c r="I9" s="89">
        <f>SUM(G9:H9)</f>
        <v>0.44</v>
      </c>
      <c r="K9" s="5" t="s">
        <v>50</v>
      </c>
      <c r="L9" s="26">
        <v>0.373</v>
      </c>
      <c r="M9" s="26">
        <v>3.6999999999999998E-2</v>
      </c>
      <c r="N9" s="26">
        <f>SUM(L9:M9)</f>
        <v>0.41</v>
      </c>
      <c r="P9" s="37" t="s">
        <v>138</v>
      </c>
      <c r="Q9" s="25">
        <v>0.44</v>
      </c>
      <c r="R9" s="67">
        <v>0.03</v>
      </c>
      <c r="S9" s="67">
        <f>SUM(Q9:R9)</f>
        <v>0.47</v>
      </c>
    </row>
    <row r="10" spans="1:19" x14ac:dyDescent="0.25">
      <c r="A10" s="5" t="s">
        <v>201</v>
      </c>
      <c r="B10" s="26">
        <v>0.35</v>
      </c>
      <c r="C10" s="67">
        <v>0.1</v>
      </c>
      <c r="D10" s="26">
        <f>SUM(B10:C10)</f>
        <v>0.44999999999999996</v>
      </c>
      <c r="F10" s="5" t="s">
        <v>333</v>
      </c>
      <c r="G10" s="26">
        <v>0.42</v>
      </c>
      <c r="H10" s="26">
        <v>0.03</v>
      </c>
      <c r="I10" s="89">
        <f t="shared" ref="I10" si="1">SUM(G10:H10)</f>
        <v>0.44999999999999996</v>
      </c>
      <c r="K10" s="5" t="s">
        <v>46</v>
      </c>
      <c r="L10" s="26">
        <v>0.373</v>
      </c>
      <c r="M10" s="26">
        <v>6.7000000000000004E-2</v>
      </c>
      <c r="N10" s="26">
        <f>SUM(L10:M10)</f>
        <v>0.44</v>
      </c>
      <c r="P10" s="37"/>
      <c r="Q10" s="25"/>
      <c r="R10" s="67"/>
      <c r="S10" s="67"/>
    </row>
    <row r="11" spans="1:19" x14ac:dyDescent="0.25">
      <c r="A11" s="5" t="s">
        <v>292</v>
      </c>
      <c r="B11" s="26">
        <v>0.35</v>
      </c>
      <c r="C11" s="67">
        <v>0.12</v>
      </c>
      <c r="D11" s="26">
        <v>0.47</v>
      </c>
      <c r="F11" s="109"/>
      <c r="G11" s="26"/>
      <c r="H11" s="26"/>
      <c r="I11" s="89"/>
      <c r="K11" s="5"/>
      <c r="L11" s="26"/>
      <c r="M11" s="26"/>
      <c r="N11" s="26"/>
      <c r="P11" s="37"/>
      <c r="Q11" s="25"/>
      <c r="R11" s="67"/>
      <c r="S11" s="67"/>
    </row>
    <row r="12" spans="1:19" x14ac:dyDescent="0.25">
      <c r="A12" s="5" t="s">
        <v>202</v>
      </c>
      <c r="B12" s="26"/>
      <c r="C12" s="67"/>
      <c r="D12" s="26"/>
      <c r="F12" s="5"/>
      <c r="G12" s="26"/>
      <c r="H12" s="26"/>
      <c r="I12" s="89"/>
      <c r="K12" s="5"/>
      <c r="L12" s="26"/>
      <c r="M12" s="26"/>
      <c r="N12" s="26"/>
      <c r="P12" s="37"/>
      <c r="Q12" s="25"/>
      <c r="R12" s="67"/>
      <c r="S12" s="67"/>
    </row>
    <row r="13" spans="1:19" x14ac:dyDescent="0.25">
      <c r="A13" s="5"/>
      <c r="B13" s="90"/>
      <c r="C13" s="49"/>
      <c r="D13" s="91"/>
      <c r="G13" s="8"/>
      <c r="H13" s="8"/>
      <c r="I13" s="8"/>
      <c r="P13" s="37"/>
      <c r="Q13" s="25"/>
      <c r="R13" s="67"/>
      <c r="S13" s="67"/>
    </row>
    <row r="14" spans="1:19" ht="15.75" thickBot="1" x14ac:dyDescent="0.3">
      <c r="G14" s="8"/>
      <c r="H14" s="8"/>
      <c r="I14" s="8"/>
    </row>
    <row r="15" spans="1:19" ht="16.5" thickBot="1" x14ac:dyDescent="0.3">
      <c r="A15" s="38" t="s">
        <v>47</v>
      </c>
      <c r="B15" s="39"/>
      <c r="C15" s="39"/>
      <c r="D15" s="159">
        <v>0.47</v>
      </c>
      <c r="E15" s="92"/>
      <c r="F15" s="40" t="s">
        <v>48</v>
      </c>
      <c r="G15" s="41"/>
      <c r="H15" s="41"/>
      <c r="I15" s="93">
        <v>0.45</v>
      </c>
      <c r="J15" s="92"/>
      <c r="K15" s="94" t="s">
        <v>49</v>
      </c>
      <c r="L15" s="94"/>
      <c r="M15" s="94"/>
      <c r="N15" s="95">
        <v>0.44</v>
      </c>
      <c r="O15" s="92"/>
      <c r="P15" s="96" t="s">
        <v>153</v>
      </c>
      <c r="Q15" s="96"/>
      <c r="R15" s="96"/>
      <c r="S15" s="97">
        <v>0.47</v>
      </c>
    </row>
    <row r="16" spans="1:19" ht="15.75" thickBot="1" x14ac:dyDescent="0.3">
      <c r="N16" s="8"/>
    </row>
    <row r="17" spans="1:19" ht="16.5" thickBot="1" x14ac:dyDescent="0.3">
      <c r="A17" s="186" t="s">
        <v>293</v>
      </c>
      <c r="B17" s="187"/>
      <c r="C17" s="187"/>
      <c r="D17" s="188"/>
      <c r="F17" s="40" t="s">
        <v>154</v>
      </c>
      <c r="G17" s="40"/>
      <c r="H17" s="40"/>
      <c r="I17" s="110">
        <v>0.45</v>
      </c>
      <c r="K17" s="94" t="s">
        <v>354</v>
      </c>
      <c r="L17" s="94"/>
      <c r="M17" s="94"/>
      <c r="N17" s="95">
        <v>0.42</v>
      </c>
      <c r="P17" s="96" t="s">
        <v>154</v>
      </c>
      <c r="Q17" s="94"/>
      <c r="R17" s="94"/>
      <c r="S17" s="98">
        <v>0.44</v>
      </c>
    </row>
    <row r="18" spans="1:19" x14ac:dyDescent="0.25">
      <c r="D18" s="49"/>
      <c r="N18" s="8"/>
      <c r="S18" s="90"/>
    </row>
    <row r="19" spans="1:19" x14ac:dyDescent="0.25">
      <c r="D19" s="49"/>
      <c r="F19" s="5" t="s">
        <v>293</v>
      </c>
      <c r="G19" s="84"/>
      <c r="H19" s="84"/>
      <c r="I19" s="84"/>
      <c r="K19" s="5" t="s">
        <v>172</v>
      </c>
      <c r="L19" s="5"/>
      <c r="M19" s="5"/>
      <c r="N19" s="67">
        <v>0.4</v>
      </c>
      <c r="S19" s="181"/>
    </row>
    <row r="20" spans="1:19" x14ac:dyDescent="0.25">
      <c r="D20" s="49"/>
      <c r="K20" s="5" t="s">
        <v>100</v>
      </c>
      <c r="L20" s="5"/>
      <c r="M20" s="5"/>
      <c r="N20" s="67">
        <v>0.42</v>
      </c>
      <c r="S20" s="8"/>
    </row>
    <row r="23" spans="1:19" ht="15.75" thickBot="1" x14ac:dyDescent="0.3">
      <c r="A23" s="158" t="s">
        <v>291</v>
      </c>
      <c r="B23" s="158"/>
      <c r="C23" s="158"/>
      <c r="D23" s="158"/>
      <c r="F23" s="158" t="s">
        <v>291</v>
      </c>
      <c r="G23" s="158"/>
      <c r="H23" s="158"/>
      <c r="I23" s="158"/>
      <c r="K23" s="158" t="s">
        <v>291</v>
      </c>
      <c r="L23" s="158"/>
      <c r="M23" s="158"/>
      <c r="N23" s="158"/>
    </row>
    <row r="24" spans="1:19" ht="24" thickBot="1" x14ac:dyDescent="0.4">
      <c r="A24" s="31" t="s">
        <v>334</v>
      </c>
      <c r="B24" s="34"/>
      <c r="C24" s="34"/>
      <c r="D24" s="32"/>
      <c r="F24" s="99" t="s">
        <v>97</v>
      </c>
      <c r="G24" s="34"/>
      <c r="H24" s="34"/>
      <c r="I24" s="32"/>
      <c r="K24" s="106" t="s">
        <v>156</v>
      </c>
      <c r="L24" s="107"/>
      <c r="M24" s="107"/>
      <c r="N24" s="108"/>
      <c r="P24" s="126"/>
      <c r="Q24" s="126"/>
      <c r="R24" s="126"/>
      <c r="S24" s="126"/>
    </row>
    <row r="26" spans="1:19" x14ac:dyDescent="0.25">
      <c r="A26" s="5" t="s">
        <v>39</v>
      </c>
      <c r="B26" s="62" t="s">
        <v>8</v>
      </c>
      <c r="C26" s="62" t="s">
        <v>40</v>
      </c>
      <c r="D26" s="62" t="s">
        <v>41</v>
      </c>
      <c r="F26" s="5" t="s">
        <v>39</v>
      </c>
      <c r="G26" s="62" t="s">
        <v>8</v>
      </c>
      <c r="H26" s="62" t="s">
        <v>40</v>
      </c>
      <c r="I26" s="62" t="s">
        <v>41</v>
      </c>
      <c r="K26" s="5" t="s">
        <v>39</v>
      </c>
      <c r="L26" s="62" t="s">
        <v>8</v>
      </c>
      <c r="M26" s="62" t="s">
        <v>40</v>
      </c>
      <c r="N26" s="62" t="s">
        <v>41</v>
      </c>
      <c r="Q26" s="8"/>
      <c r="R26" s="8"/>
      <c r="S26" s="8"/>
    </row>
    <row r="27" spans="1:19" x14ac:dyDescent="0.25">
      <c r="A27" t="s">
        <v>164</v>
      </c>
      <c r="B27" s="25">
        <v>0.64</v>
      </c>
      <c r="C27" s="101">
        <v>7.4999999999999997E-2</v>
      </c>
      <c r="D27" s="26">
        <f t="shared" ref="D27:D29" si="2">B27+(1-B27)*C27</f>
        <v>0.66700000000000004</v>
      </c>
      <c r="F27" s="5" t="s">
        <v>138</v>
      </c>
      <c r="G27" s="25">
        <v>0.4</v>
      </c>
      <c r="H27" s="25">
        <v>7.0000000000000007E-2</v>
      </c>
      <c r="I27" s="26">
        <f>SUM(G27:H27)</f>
        <v>0.47000000000000003</v>
      </c>
      <c r="K27" s="5"/>
      <c r="L27" s="62"/>
      <c r="M27" s="62"/>
      <c r="N27" s="62"/>
      <c r="Q27" s="90"/>
      <c r="R27" s="182"/>
      <c r="S27" s="49"/>
    </row>
    <row r="28" spans="1:19" x14ac:dyDescent="0.25">
      <c r="A28" s="100" t="s">
        <v>286</v>
      </c>
      <c r="B28" s="25">
        <v>0.64</v>
      </c>
      <c r="C28" s="101">
        <v>0.1</v>
      </c>
      <c r="D28" s="26">
        <f t="shared" si="2"/>
        <v>0.67600000000000005</v>
      </c>
      <c r="F28" s="5"/>
      <c r="G28" s="25"/>
      <c r="H28" s="25"/>
      <c r="I28" s="26"/>
      <c r="K28" s="5" t="s">
        <v>203</v>
      </c>
      <c r="L28" s="25">
        <v>0.36</v>
      </c>
      <c r="M28" s="77">
        <v>0.05</v>
      </c>
      <c r="N28" s="26">
        <f t="shared" ref="N28:N30" si="3">L28+(1-L28)*M28</f>
        <v>0.39200000000000002</v>
      </c>
      <c r="P28" s="183"/>
      <c r="Q28" s="90"/>
      <c r="R28" s="182"/>
      <c r="S28" s="49"/>
    </row>
    <row r="29" spans="1:19" x14ac:dyDescent="0.25">
      <c r="A29" s="100" t="s">
        <v>287</v>
      </c>
      <c r="B29" s="25">
        <v>0.64</v>
      </c>
      <c r="C29" s="101">
        <v>0.15</v>
      </c>
      <c r="D29" s="26">
        <f t="shared" si="2"/>
        <v>0.69400000000000006</v>
      </c>
      <c r="F29" s="5"/>
      <c r="G29" s="25"/>
      <c r="H29" s="25"/>
      <c r="I29" s="26"/>
      <c r="K29" s="5" t="s">
        <v>204</v>
      </c>
      <c r="L29" s="25">
        <v>0.36</v>
      </c>
      <c r="M29" s="76">
        <v>7.4999999999999997E-2</v>
      </c>
      <c r="N29" s="26">
        <f t="shared" si="3"/>
        <v>0.40799999999999997</v>
      </c>
      <c r="P29" s="183"/>
      <c r="Q29" s="90"/>
      <c r="R29" s="182"/>
      <c r="S29" s="49"/>
    </row>
    <row r="30" spans="1:19" x14ac:dyDescent="0.25">
      <c r="A30" s="84" t="s">
        <v>353</v>
      </c>
      <c r="B30" s="25"/>
      <c r="C30" s="25"/>
      <c r="D30" s="26"/>
      <c r="F30" s="5"/>
      <c r="G30" s="25"/>
      <c r="H30" s="105"/>
      <c r="I30" s="26"/>
      <c r="K30" s="5" t="s">
        <v>50</v>
      </c>
      <c r="L30" s="25">
        <v>0.36</v>
      </c>
      <c r="M30" s="77">
        <v>0.1</v>
      </c>
      <c r="N30" s="26">
        <f t="shared" si="3"/>
        <v>0.42399999999999999</v>
      </c>
    </row>
    <row r="31" spans="1:19" ht="15.75" thickBot="1" x14ac:dyDescent="0.3"/>
    <row r="32" spans="1:19" ht="16.5" thickBot="1" x14ac:dyDescent="0.3">
      <c r="A32" s="102" t="s">
        <v>288</v>
      </c>
      <c r="B32" s="103"/>
      <c r="C32" s="103"/>
      <c r="D32" s="104">
        <v>0.65800000000000003</v>
      </c>
      <c r="F32" s="42" t="s">
        <v>332</v>
      </c>
      <c r="G32" s="43"/>
      <c r="H32" s="43"/>
      <c r="I32" s="112">
        <v>0.47</v>
      </c>
      <c r="K32" s="42" t="s">
        <v>140</v>
      </c>
      <c r="L32" s="43"/>
      <c r="M32" s="43"/>
      <c r="N32" s="66">
        <v>0.42399999999999999</v>
      </c>
      <c r="P32" s="184"/>
      <c r="Q32" s="184"/>
      <c r="R32" s="184"/>
      <c r="S32" s="185"/>
    </row>
    <row r="34" spans="1:19" x14ac:dyDescent="0.25">
      <c r="C34" s="44" t="s">
        <v>66</v>
      </c>
      <c r="M34" s="44" t="s">
        <v>66</v>
      </c>
    </row>
    <row r="35" spans="1:19" x14ac:dyDescent="0.25">
      <c r="S35" s="90"/>
    </row>
    <row r="36" spans="1:19" x14ac:dyDescent="0.25">
      <c r="A36" s="5" t="s">
        <v>155</v>
      </c>
      <c r="B36" s="5"/>
      <c r="C36" s="5"/>
      <c r="D36" s="25">
        <v>0.62</v>
      </c>
      <c r="F36" s="5" t="s">
        <v>154</v>
      </c>
      <c r="G36" s="5"/>
      <c r="H36" s="5"/>
      <c r="I36" s="105">
        <v>0.4</v>
      </c>
      <c r="K36" s="5" t="s">
        <v>157</v>
      </c>
      <c r="L36" s="5"/>
      <c r="M36" s="5"/>
      <c r="N36" s="25">
        <v>0.36</v>
      </c>
      <c r="S36" s="90"/>
    </row>
    <row r="37" spans="1:19" x14ac:dyDescent="0.25">
      <c r="A37" s="5" t="s">
        <v>96</v>
      </c>
      <c r="B37" s="5"/>
      <c r="C37" s="5"/>
      <c r="D37" s="25">
        <v>0.64</v>
      </c>
      <c r="N37" s="49"/>
    </row>
    <row r="38" spans="1:19" x14ac:dyDescent="0.25">
      <c r="N38" s="49"/>
    </row>
  </sheetData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3"/>
  <sheetViews>
    <sheetView topLeftCell="A2" zoomScale="80" zoomScaleNormal="80" workbookViewId="0">
      <selection activeCell="B16" sqref="B16"/>
    </sheetView>
  </sheetViews>
  <sheetFormatPr baseColWidth="10" defaultRowHeight="15" x14ac:dyDescent="0.25"/>
  <cols>
    <col min="1" max="1" width="29.5703125" customWidth="1"/>
    <col min="2" max="2" width="13.28515625" customWidth="1"/>
    <col min="3" max="3" width="2.5703125" customWidth="1"/>
    <col min="4" max="4" width="37.140625" customWidth="1"/>
    <col min="5" max="5" width="20.85546875" customWidth="1"/>
    <col min="6" max="6" width="3" customWidth="1"/>
    <col min="7" max="7" width="30.42578125" customWidth="1"/>
    <col min="8" max="8" width="16.5703125" customWidth="1"/>
    <col min="9" max="9" width="2.42578125" customWidth="1"/>
    <col min="10" max="10" width="24" customWidth="1"/>
    <col min="11" max="11" width="10.140625" customWidth="1"/>
  </cols>
  <sheetData>
    <row r="1" spans="1:10" ht="33.75" x14ac:dyDescent="0.5">
      <c r="A1" s="33" t="s">
        <v>290</v>
      </c>
    </row>
    <row r="2" spans="1:10" ht="33.75" x14ac:dyDescent="0.5">
      <c r="A2" s="33"/>
    </row>
    <row r="4" spans="1:10" x14ac:dyDescent="0.25">
      <c r="J4" s="78"/>
    </row>
    <row r="5" spans="1:10" ht="15.75" thickBot="1" x14ac:dyDescent="0.3"/>
    <row r="6" spans="1:10" ht="24" thickBot="1" x14ac:dyDescent="0.4">
      <c r="A6" s="27" t="s">
        <v>15</v>
      </c>
      <c r="B6" s="28"/>
      <c r="D6" s="29" t="s">
        <v>296</v>
      </c>
      <c r="E6" s="30"/>
      <c r="G6" s="50" t="s">
        <v>158</v>
      </c>
      <c r="H6" s="51"/>
    </row>
    <row r="7" spans="1:10" x14ac:dyDescent="0.25">
      <c r="A7" s="64"/>
      <c r="B7" s="65"/>
      <c r="D7" s="64"/>
      <c r="E7" s="65"/>
      <c r="G7" s="64"/>
      <c r="H7" s="65"/>
    </row>
    <row r="8" spans="1:10" x14ac:dyDescent="0.25">
      <c r="A8" s="47" t="s">
        <v>297</v>
      </c>
      <c r="B8" s="48">
        <v>0.05</v>
      </c>
      <c r="D8" s="47" t="s">
        <v>51</v>
      </c>
      <c r="E8" s="48">
        <v>0.05</v>
      </c>
      <c r="G8" s="47" t="s">
        <v>67</v>
      </c>
      <c r="H8" s="48">
        <v>0.05</v>
      </c>
    </row>
    <row r="9" spans="1:10" x14ac:dyDescent="0.25">
      <c r="A9" s="47" t="s">
        <v>298</v>
      </c>
      <c r="B9" s="48">
        <v>0.06</v>
      </c>
      <c r="D9" s="47" t="s">
        <v>52</v>
      </c>
      <c r="E9" s="48">
        <v>0.06</v>
      </c>
      <c r="G9" s="47" t="s">
        <v>99</v>
      </c>
      <c r="H9" s="48">
        <v>5.5E-2</v>
      </c>
    </row>
    <row r="10" spans="1:10" x14ac:dyDescent="0.25">
      <c r="A10" s="47" t="s">
        <v>299</v>
      </c>
      <c r="B10" s="48">
        <v>7.0000000000000007E-2</v>
      </c>
      <c r="D10" s="47" t="s">
        <v>34</v>
      </c>
      <c r="E10" s="48">
        <v>7.0000000000000007E-2</v>
      </c>
      <c r="G10" s="47" t="s">
        <v>34</v>
      </c>
      <c r="H10" s="48">
        <v>0.06</v>
      </c>
    </row>
    <row r="11" spans="1:10" x14ac:dyDescent="0.25">
      <c r="A11" s="47" t="s">
        <v>300</v>
      </c>
      <c r="B11" s="48">
        <v>7.4999999999999997E-2</v>
      </c>
      <c r="D11" s="47" t="s">
        <v>53</v>
      </c>
      <c r="E11" s="48">
        <v>0.08</v>
      </c>
      <c r="G11" s="47" t="s">
        <v>38</v>
      </c>
      <c r="H11" s="48">
        <v>6.5000000000000002E-2</v>
      </c>
    </row>
    <row r="12" spans="1:10" x14ac:dyDescent="0.25">
      <c r="A12" s="47" t="s">
        <v>301</v>
      </c>
      <c r="B12" s="48">
        <v>0.08</v>
      </c>
      <c r="D12" s="47" t="s">
        <v>54</v>
      </c>
      <c r="E12" s="48">
        <v>0.1</v>
      </c>
      <c r="G12" s="47" t="s">
        <v>35</v>
      </c>
      <c r="H12" s="48">
        <v>7.0000000000000007E-2</v>
      </c>
    </row>
    <row r="13" spans="1:10" x14ac:dyDescent="0.25">
      <c r="A13" s="47" t="s">
        <v>302</v>
      </c>
      <c r="B13" s="48">
        <v>8.5000000000000006E-2</v>
      </c>
      <c r="D13" s="47" t="s">
        <v>131</v>
      </c>
      <c r="E13" s="48">
        <v>0.12</v>
      </c>
      <c r="G13" s="47" t="s">
        <v>36</v>
      </c>
      <c r="H13" s="48">
        <v>0.08</v>
      </c>
    </row>
    <row r="14" spans="1:10" ht="15.75" thickBot="1" x14ac:dyDescent="0.3">
      <c r="A14" s="47" t="s">
        <v>303</v>
      </c>
      <c r="B14" s="48">
        <v>0.09</v>
      </c>
      <c r="D14" s="171"/>
      <c r="E14" s="172"/>
      <c r="G14" s="47" t="s">
        <v>37</v>
      </c>
      <c r="H14" s="48">
        <v>0.09</v>
      </c>
    </row>
    <row r="15" spans="1:10" ht="15.75" thickBot="1" x14ac:dyDescent="0.3">
      <c r="A15" s="47" t="s">
        <v>304</v>
      </c>
      <c r="B15" s="48">
        <v>9.5000000000000001E-2</v>
      </c>
      <c r="E15" s="49"/>
    </row>
    <row r="16" spans="1:10" ht="15.75" thickBot="1" x14ac:dyDescent="0.3">
      <c r="A16" s="171" t="s">
        <v>35</v>
      </c>
      <c r="B16" s="172">
        <v>0.1</v>
      </c>
      <c r="D16" s="177" t="s">
        <v>68</v>
      </c>
      <c r="E16" s="179"/>
      <c r="G16" s="177" t="s">
        <v>68</v>
      </c>
      <c r="H16" s="179"/>
    </row>
    <row r="17" spans="1:8" x14ac:dyDescent="0.25">
      <c r="B17" s="49"/>
      <c r="D17" s="47"/>
      <c r="E17" s="48"/>
      <c r="G17" s="47" t="s">
        <v>152</v>
      </c>
      <c r="H17" s="48">
        <v>5.0000000000000001E-3</v>
      </c>
    </row>
    <row r="18" spans="1:8" ht="15.75" thickBot="1" x14ac:dyDescent="0.3">
      <c r="A18" s="84" t="s">
        <v>65</v>
      </c>
      <c r="B18" s="85">
        <v>0.1</v>
      </c>
      <c r="D18" s="171" t="s">
        <v>70</v>
      </c>
      <c r="E18" s="172">
        <v>0.02</v>
      </c>
      <c r="G18" s="47" t="s">
        <v>132</v>
      </c>
      <c r="H18" s="48">
        <v>0.01</v>
      </c>
    </row>
    <row r="19" spans="1:8" x14ac:dyDescent="0.25">
      <c r="B19" s="49"/>
      <c r="E19" s="49"/>
      <c r="G19" s="47" t="s">
        <v>148</v>
      </c>
      <c r="H19" s="48">
        <v>1.4999999999999999E-2</v>
      </c>
    </row>
    <row r="20" spans="1:8" ht="15.75" thickBot="1" x14ac:dyDescent="0.3">
      <c r="B20" s="49"/>
      <c r="D20" s="165"/>
      <c r="E20" s="78"/>
      <c r="G20" s="47" t="s">
        <v>123</v>
      </c>
      <c r="H20" s="48">
        <v>0.02</v>
      </c>
    </row>
    <row r="21" spans="1:8" ht="15.75" thickBot="1" x14ac:dyDescent="0.3">
      <c r="B21" s="49"/>
      <c r="D21" s="68" t="s">
        <v>305</v>
      </c>
      <c r="E21" s="69"/>
      <c r="G21" s="47" t="s">
        <v>69</v>
      </c>
      <c r="H21" s="48">
        <v>2.5000000000000001E-2</v>
      </c>
    </row>
    <row r="22" spans="1:8" ht="15.75" thickBot="1" x14ac:dyDescent="0.3">
      <c r="B22" s="49"/>
      <c r="G22" s="47" t="s">
        <v>124</v>
      </c>
      <c r="H22" s="48">
        <v>0.03</v>
      </c>
    </row>
    <row r="23" spans="1:8" ht="15.75" thickBot="1" x14ac:dyDescent="0.3">
      <c r="B23" s="49"/>
      <c r="D23" s="70" t="s">
        <v>133</v>
      </c>
      <c r="E23" s="71">
        <v>0.14000000000000001</v>
      </c>
      <c r="G23" s="171" t="s">
        <v>125</v>
      </c>
      <c r="H23" s="172">
        <v>3.5000000000000003E-2</v>
      </c>
    </row>
    <row r="24" spans="1:8" ht="15.75" thickBot="1" x14ac:dyDescent="0.3">
      <c r="B24" s="49"/>
      <c r="H24" s="49"/>
    </row>
    <row r="25" spans="1:8" ht="15.75" thickBot="1" x14ac:dyDescent="0.3">
      <c r="B25" s="49"/>
      <c r="G25" s="68" t="s">
        <v>306</v>
      </c>
      <c r="H25" s="69"/>
    </row>
    <row r="26" spans="1:8" ht="15.75" thickBot="1" x14ac:dyDescent="0.3">
      <c r="B26" s="49"/>
    </row>
    <row r="27" spans="1:8" ht="15.75" thickBot="1" x14ac:dyDescent="0.3">
      <c r="G27" s="70" t="s">
        <v>133</v>
      </c>
      <c r="H27" s="71">
        <v>0.125</v>
      </c>
    </row>
    <row r="28" spans="1:8" ht="15.75" thickBot="1" x14ac:dyDescent="0.3"/>
    <row r="29" spans="1:8" ht="24" thickBot="1" x14ac:dyDescent="0.4">
      <c r="A29" s="31" t="s">
        <v>347</v>
      </c>
      <c r="B29" s="32"/>
      <c r="D29" s="72" t="s">
        <v>159</v>
      </c>
      <c r="E29" s="61"/>
      <c r="G29" s="56" t="s">
        <v>295</v>
      </c>
      <c r="H29" s="57"/>
    </row>
    <row r="30" spans="1:8" x14ac:dyDescent="0.25">
      <c r="A30" s="45"/>
      <c r="B30" s="46"/>
      <c r="D30" s="64"/>
      <c r="E30" s="65"/>
      <c r="G30" s="64"/>
      <c r="H30" s="65"/>
    </row>
    <row r="31" spans="1:8" x14ac:dyDescent="0.25">
      <c r="A31" s="47" t="s">
        <v>72</v>
      </c>
      <c r="B31" s="48">
        <v>0.05</v>
      </c>
      <c r="D31" s="47" t="s">
        <v>51</v>
      </c>
      <c r="E31" s="48">
        <v>0.05</v>
      </c>
      <c r="G31" s="47" t="s">
        <v>51</v>
      </c>
      <c r="H31" s="48">
        <v>0.05</v>
      </c>
    </row>
    <row r="32" spans="1:8" x14ac:dyDescent="0.25">
      <c r="A32" s="47" t="s">
        <v>52</v>
      </c>
      <c r="B32" s="48">
        <f>B31+0.5%</f>
        <v>5.5E-2</v>
      </c>
      <c r="D32" s="47" t="s">
        <v>52</v>
      </c>
      <c r="E32" s="48">
        <v>0.06</v>
      </c>
      <c r="G32" s="47" t="s">
        <v>52</v>
      </c>
      <c r="H32" s="48">
        <v>0.06</v>
      </c>
    </row>
    <row r="33" spans="1:11" x14ac:dyDescent="0.25">
      <c r="A33" s="47" t="s">
        <v>34</v>
      </c>
      <c r="B33" s="48">
        <f>B32+0.5%</f>
        <v>0.06</v>
      </c>
      <c r="D33" s="47" t="s">
        <v>34</v>
      </c>
      <c r="E33" s="48">
        <v>7.0000000000000007E-2</v>
      </c>
      <c r="G33" s="47" t="s">
        <v>34</v>
      </c>
      <c r="H33" s="48">
        <v>7.0000000000000007E-2</v>
      </c>
    </row>
    <row r="34" spans="1:11" x14ac:dyDescent="0.25">
      <c r="A34" s="47" t="s">
        <v>38</v>
      </c>
      <c r="B34" s="48">
        <f>B33+0.5%</f>
        <v>6.5000000000000002E-2</v>
      </c>
      <c r="D34" s="47" t="s">
        <v>53</v>
      </c>
      <c r="E34" s="48">
        <v>0.08</v>
      </c>
      <c r="G34" s="47" t="s">
        <v>53</v>
      </c>
      <c r="H34" s="48">
        <v>0.08</v>
      </c>
    </row>
    <row r="35" spans="1:11" x14ac:dyDescent="0.25">
      <c r="A35" s="47" t="s">
        <v>134</v>
      </c>
      <c r="B35" s="48">
        <f>B34+0.5%</f>
        <v>7.0000000000000007E-2</v>
      </c>
      <c r="D35" s="47" t="s">
        <v>38</v>
      </c>
      <c r="E35" s="48">
        <v>0.09</v>
      </c>
      <c r="G35" s="47" t="s">
        <v>38</v>
      </c>
      <c r="H35" s="48">
        <v>0.09</v>
      </c>
    </row>
    <row r="36" spans="1:11" x14ac:dyDescent="0.25">
      <c r="A36" s="47" t="s">
        <v>35</v>
      </c>
      <c r="B36" s="48">
        <f>B35+0.5%</f>
        <v>7.5000000000000011E-2</v>
      </c>
      <c r="D36" s="45"/>
      <c r="E36" s="46"/>
      <c r="G36" s="47"/>
      <c r="H36" s="48"/>
    </row>
    <row r="37" spans="1:11" x14ac:dyDescent="0.25">
      <c r="A37" s="58"/>
      <c r="B37" s="59"/>
      <c r="D37" s="45"/>
      <c r="E37" s="46"/>
      <c r="G37" s="47"/>
      <c r="H37" s="48"/>
    </row>
    <row r="38" spans="1:11" ht="15.75" thickBot="1" x14ac:dyDescent="0.3">
      <c r="A38" s="58"/>
      <c r="B38" s="59"/>
      <c r="D38" s="45"/>
      <c r="E38" s="46"/>
      <c r="G38" s="47"/>
      <c r="H38" s="48"/>
    </row>
    <row r="39" spans="1:11" x14ac:dyDescent="0.25">
      <c r="A39" s="177" t="s">
        <v>68</v>
      </c>
      <c r="B39" s="179"/>
      <c r="D39" s="166" t="s">
        <v>68</v>
      </c>
      <c r="E39" s="167"/>
      <c r="G39" s="52" t="s">
        <v>68</v>
      </c>
      <c r="H39" s="53"/>
      <c r="K39" s="168"/>
    </row>
    <row r="40" spans="1:11" x14ac:dyDescent="0.25">
      <c r="A40" s="47" t="s">
        <v>70</v>
      </c>
      <c r="B40" s="48">
        <v>0.01</v>
      </c>
      <c r="G40" s="47"/>
      <c r="H40" s="48"/>
      <c r="K40" s="168"/>
    </row>
    <row r="41" spans="1:11" x14ac:dyDescent="0.25">
      <c r="A41" s="47" t="s">
        <v>71</v>
      </c>
      <c r="B41" s="48">
        <v>0.02</v>
      </c>
      <c r="D41" s="5" t="s">
        <v>323</v>
      </c>
      <c r="E41" s="62" t="s">
        <v>149</v>
      </c>
      <c r="G41" s="47" t="s">
        <v>307</v>
      </c>
      <c r="H41" s="48">
        <v>0.01</v>
      </c>
      <c r="K41" s="168"/>
    </row>
    <row r="42" spans="1:11" ht="15.75" thickBot="1" x14ac:dyDescent="0.3">
      <c r="A42" s="47" t="s">
        <v>73</v>
      </c>
      <c r="B42" s="48">
        <v>2.5000000000000001E-2</v>
      </c>
      <c r="D42" s="5"/>
      <c r="E42" s="26"/>
      <c r="G42" s="175"/>
      <c r="H42" s="176"/>
      <c r="K42" s="168"/>
    </row>
    <row r="43" spans="1:11" x14ac:dyDescent="0.25">
      <c r="A43" s="47" t="s">
        <v>150</v>
      </c>
      <c r="B43" s="48">
        <v>2.75E-2</v>
      </c>
      <c r="D43" s="84" t="s">
        <v>308</v>
      </c>
      <c r="E43" s="85">
        <v>0.11</v>
      </c>
      <c r="G43" s="173" t="s">
        <v>65</v>
      </c>
      <c r="H43" s="174">
        <v>0.1</v>
      </c>
      <c r="K43" s="168"/>
    </row>
    <row r="44" spans="1:11" ht="15.75" thickBot="1" x14ac:dyDescent="0.3">
      <c r="A44" s="47" t="s">
        <v>151</v>
      </c>
      <c r="B44" s="48">
        <v>0.03</v>
      </c>
      <c r="E44" s="49"/>
      <c r="K44" s="168"/>
    </row>
    <row r="45" spans="1:11" ht="15.75" thickBot="1" x14ac:dyDescent="0.3">
      <c r="A45" s="47" t="s">
        <v>152</v>
      </c>
      <c r="B45" s="48">
        <v>3.5000000000000003E-2</v>
      </c>
      <c r="D45" s="169" t="s">
        <v>294</v>
      </c>
      <c r="E45" s="111"/>
      <c r="G45" s="68" t="s">
        <v>309</v>
      </c>
      <c r="H45" s="69"/>
      <c r="K45" s="168"/>
    </row>
    <row r="46" spans="1:11" ht="15.75" thickBot="1" x14ac:dyDescent="0.3">
      <c r="A46" s="171" t="s">
        <v>132</v>
      </c>
      <c r="B46" s="172">
        <v>0.04</v>
      </c>
      <c r="E46" s="49"/>
      <c r="H46" s="49"/>
    </row>
    <row r="47" spans="1:11" x14ac:dyDescent="0.25">
      <c r="A47" s="45"/>
      <c r="B47" s="46"/>
      <c r="E47" s="49"/>
    </row>
    <row r="48" spans="1:11" x14ac:dyDescent="0.25">
      <c r="A48" s="45"/>
      <c r="B48" s="46"/>
      <c r="E48" s="49"/>
    </row>
    <row r="49" spans="1:5" ht="15.75" thickBot="1" x14ac:dyDescent="0.3">
      <c r="A49" s="54" t="s">
        <v>133</v>
      </c>
      <c r="B49" s="55">
        <v>0.115</v>
      </c>
      <c r="D49" s="78"/>
      <c r="E49" s="170"/>
    </row>
    <row r="50" spans="1:5" ht="15.75" thickBot="1" x14ac:dyDescent="0.3"/>
    <row r="51" spans="1:5" ht="15.75" thickBot="1" x14ac:dyDescent="0.3">
      <c r="A51" s="68" t="s">
        <v>310</v>
      </c>
      <c r="B51" s="69"/>
    </row>
    <row r="52" spans="1:5" x14ac:dyDescent="0.25">
      <c r="B52" s="49"/>
    </row>
    <row r="53" spans="1:5" ht="15.75" thickBot="1" x14ac:dyDescent="0.3"/>
    <row r="54" spans="1:5" ht="24" thickBot="1" x14ac:dyDescent="0.4">
      <c r="A54" s="29" t="s">
        <v>311</v>
      </c>
      <c r="B54" s="30"/>
      <c r="D54" s="73" t="s">
        <v>312</v>
      </c>
      <c r="E54" s="74"/>
    </row>
    <row r="55" spans="1:5" x14ac:dyDescent="0.25">
      <c r="A55" s="45"/>
      <c r="B55" s="46"/>
      <c r="D55" s="47"/>
      <c r="E55" s="48"/>
    </row>
    <row r="56" spans="1:5" x14ac:dyDescent="0.25">
      <c r="A56" s="47"/>
      <c r="B56" s="48"/>
      <c r="D56" s="47" t="s">
        <v>313</v>
      </c>
      <c r="E56" s="48">
        <v>0.05</v>
      </c>
    </row>
    <row r="57" spans="1:5" x14ac:dyDescent="0.25">
      <c r="A57" s="47" t="s">
        <v>51</v>
      </c>
      <c r="B57" s="48">
        <v>0.05</v>
      </c>
      <c r="D57" s="47" t="s">
        <v>314</v>
      </c>
      <c r="E57" s="48">
        <v>0.06</v>
      </c>
    </row>
    <row r="58" spans="1:5" x14ac:dyDescent="0.25">
      <c r="A58" s="47" t="s">
        <v>52</v>
      </c>
      <c r="B58" s="48">
        <v>0.06</v>
      </c>
      <c r="D58" s="47" t="s">
        <v>315</v>
      </c>
      <c r="E58" s="48">
        <v>7.0000000000000007E-2</v>
      </c>
    </row>
    <row r="59" spans="1:5" x14ac:dyDescent="0.25">
      <c r="A59" s="47" t="s">
        <v>34</v>
      </c>
      <c r="B59" s="48">
        <v>7.0000000000000007E-2</v>
      </c>
      <c r="D59" s="47" t="s">
        <v>316</v>
      </c>
      <c r="E59" s="48">
        <v>7.4999999999999997E-2</v>
      </c>
    </row>
    <row r="60" spans="1:5" x14ac:dyDescent="0.25">
      <c r="A60" s="47" t="s">
        <v>53</v>
      </c>
      <c r="B60" s="48">
        <v>0.08</v>
      </c>
      <c r="D60" s="47" t="s">
        <v>317</v>
      </c>
      <c r="E60" s="48">
        <v>0.08</v>
      </c>
    </row>
    <row r="61" spans="1:5" ht="15.75" thickBot="1" x14ac:dyDescent="0.3">
      <c r="A61" s="171" t="s">
        <v>318</v>
      </c>
      <c r="B61" s="172">
        <v>0.1</v>
      </c>
      <c r="D61" s="47" t="s">
        <v>319</v>
      </c>
      <c r="E61" s="48">
        <v>8.5000000000000006E-2</v>
      </c>
    </row>
    <row r="62" spans="1:5" x14ac:dyDescent="0.25">
      <c r="D62" s="47" t="s">
        <v>320</v>
      </c>
      <c r="E62" s="48">
        <v>0.09</v>
      </c>
    </row>
    <row r="63" spans="1:5" x14ac:dyDescent="0.25">
      <c r="D63" s="47" t="s">
        <v>321</v>
      </c>
      <c r="E63" s="48">
        <v>9.5000000000000001E-2</v>
      </c>
    </row>
    <row r="64" spans="1:5" ht="15.75" thickBot="1" x14ac:dyDescent="0.3">
      <c r="D64" s="47"/>
      <c r="E64" s="75"/>
    </row>
    <row r="65" spans="1:5" ht="15.75" thickBot="1" x14ac:dyDescent="0.3">
      <c r="A65" s="68" t="s">
        <v>310</v>
      </c>
      <c r="B65" s="69"/>
      <c r="D65" s="68" t="s">
        <v>309</v>
      </c>
      <c r="E65" s="69"/>
    </row>
    <row r="66" spans="1:5" ht="15.75" thickBot="1" x14ac:dyDescent="0.3"/>
    <row r="67" spans="1:5" x14ac:dyDescent="0.25">
      <c r="D67" s="177" t="s">
        <v>68</v>
      </c>
      <c r="E67" s="178"/>
    </row>
    <row r="68" spans="1:5" x14ac:dyDescent="0.25">
      <c r="D68" s="47"/>
      <c r="E68" s="48"/>
    </row>
    <row r="69" spans="1:5" ht="15.75" thickBot="1" x14ac:dyDescent="0.3">
      <c r="D69" s="171" t="s">
        <v>322</v>
      </c>
      <c r="E69" s="172">
        <v>0.01</v>
      </c>
    </row>
    <row r="70" spans="1:5" x14ac:dyDescent="0.25">
      <c r="E70" s="49"/>
    </row>
    <row r="71" spans="1:5" x14ac:dyDescent="0.25">
      <c r="D71" s="84" t="s">
        <v>65</v>
      </c>
      <c r="E71" s="85">
        <v>0.105</v>
      </c>
    </row>
    <row r="72" spans="1:5" ht="15.75" thickBot="1" x14ac:dyDescent="0.3"/>
    <row r="73" spans="1:5" ht="15.75" thickBot="1" x14ac:dyDescent="0.3">
      <c r="D73" s="68" t="s">
        <v>309</v>
      </c>
      <c r="E73" s="69"/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6"/>
  <sheetViews>
    <sheetView topLeftCell="A5" zoomScaleNormal="100" workbookViewId="0">
      <selection activeCell="U41" sqref="U41"/>
    </sheetView>
  </sheetViews>
  <sheetFormatPr baseColWidth="10" defaultColWidth="9.140625" defaultRowHeight="15" x14ac:dyDescent="0.25"/>
  <cols>
    <col min="1" max="1" width="15.85546875" customWidth="1"/>
    <col min="2" max="2" width="12.140625" style="8" customWidth="1"/>
    <col min="3" max="3" width="37.85546875" customWidth="1"/>
    <col min="4" max="5" width="12.5703125" customWidth="1"/>
    <col min="6" max="6" width="10.5703125" customWidth="1"/>
    <col min="7" max="7" width="33.85546875" customWidth="1"/>
    <col min="8" max="8" width="10.5703125" customWidth="1"/>
    <col min="9" max="9" width="13.28515625" customWidth="1"/>
    <col min="10" max="10" width="10.5703125" style="8" customWidth="1"/>
    <col min="11" max="11" width="43.5703125" customWidth="1"/>
    <col min="12" max="12" width="12.5703125" customWidth="1"/>
    <col min="13" max="13" width="13" customWidth="1"/>
    <col min="14" max="14" width="10.5703125" customWidth="1"/>
    <col min="15" max="15" width="44.28515625" bestFit="1" customWidth="1"/>
    <col min="16" max="16" width="9.140625" bestFit="1" customWidth="1"/>
    <col min="17" max="17" width="13.28515625" customWidth="1"/>
    <col min="18" max="18" width="13.85546875" style="8" customWidth="1"/>
    <col min="19" max="19" width="7" style="8" customWidth="1"/>
    <col min="20" max="20" width="26.140625" style="8" customWidth="1"/>
    <col min="21" max="21" width="37.85546875" customWidth="1"/>
    <col min="23" max="23" width="12.5703125" customWidth="1"/>
    <col min="25" max="25" width="5.42578125" customWidth="1"/>
    <col min="26" max="26" width="39.85546875" customWidth="1"/>
    <col min="27" max="27" width="13.42578125" hidden="1" customWidth="1"/>
    <col min="29" max="29" width="11.5703125" customWidth="1"/>
    <col min="32" max="32" width="12.85546875" customWidth="1"/>
    <col min="33" max="33" width="26.85546875" customWidth="1"/>
    <col min="34" max="34" width="9.140625" style="8"/>
    <col min="35" max="35" width="11.5703125" style="8" customWidth="1"/>
    <col min="36" max="36" width="9.140625" style="8"/>
  </cols>
  <sheetData>
    <row r="1" spans="1:36" ht="5.25" customHeight="1" x14ac:dyDescent="0.25"/>
    <row r="2" spans="1:36" ht="15.75" thickBot="1" x14ac:dyDescent="0.3">
      <c r="D2" s="1" t="s">
        <v>8</v>
      </c>
      <c r="E2" s="2">
        <v>0.45</v>
      </c>
      <c r="H2" s="1" t="s">
        <v>8</v>
      </c>
      <c r="I2" s="2">
        <v>0.45</v>
      </c>
      <c r="L2" s="1" t="s">
        <v>8</v>
      </c>
      <c r="M2" s="2">
        <v>0.44</v>
      </c>
      <c r="P2" s="1" t="s">
        <v>8</v>
      </c>
      <c r="Q2" s="2">
        <v>0.69399999999999995</v>
      </c>
      <c r="V2" s="82" t="s">
        <v>8</v>
      </c>
      <c r="W2" s="83">
        <v>0.47</v>
      </c>
      <c r="X2" s="83"/>
      <c r="Y2" s="78"/>
      <c r="AB2" s="1" t="s">
        <v>8</v>
      </c>
      <c r="AC2" s="2">
        <v>0.47</v>
      </c>
      <c r="AH2" s="79" t="s">
        <v>346</v>
      </c>
      <c r="AI2" s="80">
        <v>0.42399999999999999</v>
      </c>
    </row>
    <row r="3" spans="1:36" ht="15.75" thickTop="1" x14ac:dyDescent="0.25">
      <c r="C3" t="s">
        <v>0</v>
      </c>
    </row>
    <row r="4" spans="1:36" ht="18.75" x14ac:dyDescent="0.3">
      <c r="C4" s="193" t="s">
        <v>98</v>
      </c>
      <c r="D4" s="193"/>
      <c r="E4" s="193"/>
      <c r="F4" s="193"/>
      <c r="G4" s="196" t="s">
        <v>2</v>
      </c>
      <c r="H4" s="196"/>
      <c r="I4" s="196"/>
      <c r="J4" s="197"/>
      <c r="K4" s="198" t="s">
        <v>1</v>
      </c>
      <c r="L4" s="198"/>
      <c r="M4" s="198"/>
      <c r="N4" s="198"/>
      <c r="O4" s="195" t="s">
        <v>3</v>
      </c>
      <c r="P4" s="195"/>
      <c r="Q4" s="195"/>
      <c r="R4" s="195"/>
      <c r="S4" s="157"/>
      <c r="T4" s="157"/>
      <c r="U4" s="194" t="s">
        <v>22</v>
      </c>
      <c r="V4" s="194"/>
      <c r="W4" s="194"/>
      <c r="X4" s="194"/>
      <c r="Z4" s="191" t="s">
        <v>97</v>
      </c>
      <c r="AA4" s="192"/>
      <c r="AB4" s="192"/>
      <c r="AC4" s="192"/>
      <c r="AD4" s="192"/>
      <c r="AF4" s="189" t="s">
        <v>139</v>
      </c>
      <c r="AG4" s="190"/>
      <c r="AH4" s="190"/>
      <c r="AI4" s="190"/>
      <c r="AJ4" s="190"/>
    </row>
    <row r="5" spans="1:36" s="4" customFormat="1" ht="24.75" customHeight="1" x14ac:dyDescent="0.25">
      <c r="A5" s="3" t="s">
        <v>10</v>
      </c>
      <c r="B5" s="3" t="s">
        <v>93</v>
      </c>
      <c r="C5" s="7" t="s">
        <v>9</v>
      </c>
      <c r="D5" s="3" t="s">
        <v>13</v>
      </c>
      <c r="E5" s="3" t="s">
        <v>14</v>
      </c>
      <c r="F5" s="3" t="s">
        <v>25</v>
      </c>
      <c r="G5" s="3" t="s">
        <v>9</v>
      </c>
      <c r="H5" s="3" t="s">
        <v>13</v>
      </c>
      <c r="I5" s="3" t="s">
        <v>14</v>
      </c>
      <c r="J5" s="3" t="s">
        <v>25</v>
      </c>
      <c r="K5" s="3" t="s">
        <v>9</v>
      </c>
      <c r="L5" s="3" t="s">
        <v>13</v>
      </c>
      <c r="M5" s="3" t="s">
        <v>14</v>
      </c>
      <c r="N5" s="3" t="s">
        <v>25</v>
      </c>
      <c r="O5" s="7" t="s">
        <v>9</v>
      </c>
      <c r="P5" s="3" t="s">
        <v>13</v>
      </c>
      <c r="Q5" s="3" t="s">
        <v>14</v>
      </c>
      <c r="R5" s="3" t="s">
        <v>25</v>
      </c>
      <c r="S5" s="3"/>
      <c r="T5" s="3" t="s">
        <v>261</v>
      </c>
      <c r="U5" s="7" t="s">
        <v>94</v>
      </c>
      <c r="V5" s="3" t="s">
        <v>13</v>
      </c>
      <c r="W5" s="3" t="s">
        <v>14</v>
      </c>
      <c r="X5" s="3" t="s">
        <v>25</v>
      </c>
      <c r="Z5" s="3" t="s">
        <v>93</v>
      </c>
      <c r="AA5" s="7" t="s">
        <v>94</v>
      </c>
      <c r="AB5" s="3" t="s">
        <v>13</v>
      </c>
      <c r="AC5" s="3" t="s">
        <v>14</v>
      </c>
      <c r="AD5" s="3" t="s">
        <v>25</v>
      </c>
      <c r="AF5" s="3" t="s">
        <v>93</v>
      </c>
      <c r="AG5" s="7" t="s">
        <v>94</v>
      </c>
      <c r="AH5" s="3" t="s">
        <v>13</v>
      </c>
      <c r="AI5" s="3" t="s">
        <v>14</v>
      </c>
      <c r="AJ5" s="3" t="s">
        <v>25</v>
      </c>
    </row>
    <row r="6" spans="1:36" x14ac:dyDescent="0.25">
      <c r="A6" s="5" t="s">
        <v>11</v>
      </c>
      <c r="B6" s="62" t="s">
        <v>74</v>
      </c>
      <c r="C6" s="5" t="s">
        <v>205</v>
      </c>
      <c r="D6" s="21">
        <v>1558</v>
      </c>
      <c r="E6" s="6">
        <f>D6*(100%-E$2)</f>
        <v>856.90000000000009</v>
      </c>
      <c r="F6" s="20">
        <v>100</v>
      </c>
      <c r="G6" s="5" t="s">
        <v>95</v>
      </c>
      <c r="H6" s="60">
        <v>1302</v>
      </c>
      <c r="I6" s="6">
        <f>H6*(100%-I$2)</f>
        <v>716.1</v>
      </c>
      <c r="J6" s="20">
        <f>I6*100/E6</f>
        <v>83.568677792041072</v>
      </c>
      <c r="K6" s="5" t="s">
        <v>135</v>
      </c>
      <c r="L6" s="60">
        <v>1484</v>
      </c>
      <c r="M6" s="6">
        <f>L6*(100%-M$2)</f>
        <v>831.04000000000008</v>
      </c>
      <c r="N6" s="20">
        <f>M6*100/E6</f>
        <v>96.982144941066636</v>
      </c>
      <c r="O6" s="5" t="s">
        <v>109</v>
      </c>
      <c r="P6" s="62">
        <v>2079</v>
      </c>
      <c r="Q6" s="6">
        <f>P6-(P6*Q$2)</f>
        <v>636.17400000000021</v>
      </c>
      <c r="R6" s="20">
        <f>Q6*100/E6</f>
        <v>74.241335044929414</v>
      </c>
      <c r="S6" s="20"/>
      <c r="T6" s="5" t="s">
        <v>232</v>
      </c>
      <c r="U6" s="5" t="s">
        <v>228</v>
      </c>
      <c r="V6" s="62">
        <v>1525</v>
      </c>
      <c r="W6" s="6">
        <f>V6-(V6*W$2)</f>
        <v>808.25</v>
      </c>
      <c r="X6" s="20">
        <f>W6*100/E6</f>
        <v>94.322558058116456</v>
      </c>
      <c r="Z6" s="5" t="s">
        <v>262</v>
      </c>
      <c r="AA6" s="5"/>
      <c r="AB6" s="160">
        <v>1429</v>
      </c>
      <c r="AC6" s="60">
        <f>AB6-(AB6*AC$2)</f>
        <v>757.37</v>
      </c>
      <c r="AD6" s="20">
        <f t="shared" ref="AD6:AD15" si="0">AC6*100/E6</f>
        <v>88.384875714785849</v>
      </c>
      <c r="AF6" s="5" t="s">
        <v>74</v>
      </c>
      <c r="AG6" s="5" t="s">
        <v>141</v>
      </c>
      <c r="AH6" s="62">
        <v>1018</v>
      </c>
      <c r="AI6" s="60">
        <f>AH6-(AH6*AI$2)</f>
        <v>586.36799999999994</v>
      </c>
      <c r="AJ6" s="20">
        <f t="shared" ref="AJ6:AJ15" si="1">AI6*100/E6</f>
        <v>68.428988213327102</v>
      </c>
    </row>
    <row r="7" spans="1:36" x14ac:dyDescent="0.25">
      <c r="A7" s="5" t="s">
        <v>11</v>
      </c>
      <c r="B7" s="62" t="s">
        <v>75</v>
      </c>
      <c r="C7" s="5" t="s">
        <v>206</v>
      </c>
      <c r="D7" s="21">
        <v>1723</v>
      </c>
      <c r="E7" s="6">
        <f t="shared" ref="E7:E37" si="2">D7*(100%-E$2)</f>
        <v>947.65000000000009</v>
      </c>
      <c r="F7" s="20">
        <v>100</v>
      </c>
      <c r="G7" s="5" t="s">
        <v>4</v>
      </c>
      <c r="H7" s="62">
        <v>1471</v>
      </c>
      <c r="I7" s="6">
        <f t="shared" ref="I7:I37" si="3">H7*(100%-I$2)</f>
        <v>809.05000000000007</v>
      </c>
      <c r="J7" s="20">
        <f t="shared" ref="J7:J37" si="4">I7*100/E7</f>
        <v>85.374347069065578</v>
      </c>
      <c r="K7" s="5" t="s">
        <v>135</v>
      </c>
      <c r="L7" s="60">
        <v>1615</v>
      </c>
      <c r="M7" s="6">
        <f t="shared" ref="M7:M37" si="5">L7*(100%-M$2)</f>
        <v>904.40000000000009</v>
      </c>
      <c r="N7" s="20">
        <f t="shared" ref="N7:N37" si="6">M7*100/E7</f>
        <v>95.436078721046812</v>
      </c>
      <c r="O7" s="5" t="s">
        <v>110</v>
      </c>
      <c r="P7" s="62">
        <v>2205</v>
      </c>
      <c r="Q7" s="6">
        <f t="shared" ref="Q7:Q37" si="7">P7-(P7*Q$2)</f>
        <v>674.73</v>
      </c>
      <c r="R7" s="20">
        <f t="shared" ref="R7:R37" si="8">Q7*100/E7</f>
        <v>71.200337677412534</v>
      </c>
      <c r="S7" s="20"/>
      <c r="T7" s="5" t="s">
        <v>233</v>
      </c>
      <c r="U7" s="5" t="s">
        <v>228</v>
      </c>
      <c r="V7" s="62">
        <v>1614</v>
      </c>
      <c r="W7" s="6">
        <f t="shared" ref="W7:W37" si="9">V7-(V7*W$2)</f>
        <v>855.42000000000007</v>
      </c>
      <c r="X7" s="20">
        <f t="shared" ref="X7:X37" si="10">W7*100/E7</f>
        <v>90.267503825251936</v>
      </c>
      <c r="Z7" s="5" t="s">
        <v>101</v>
      </c>
      <c r="AA7" s="5"/>
      <c r="AB7" s="160">
        <v>1615</v>
      </c>
      <c r="AC7" s="60">
        <f t="shared" ref="AC7:AC37" si="11">AB7-(AB7*AC$2)</f>
        <v>855.95</v>
      </c>
      <c r="AD7" s="20">
        <f t="shared" si="0"/>
        <v>90.323431646705004</v>
      </c>
      <c r="AF7" s="5" t="s">
        <v>75</v>
      </c>
      <c r="AG7" s="5" t="s">
        <v>141</v>
      </c>
      <c r="AH7" s="62">
        <v>1272</v>
      </c>
      <c r="AI7" s="60">
        <f t="shared" ref="AI7:AI37" si="12">AH7-(AH7*AI$2)</f>
        <v>732.67200000000003</v>
      </c>
      <c r="AJ7" s="20">
        <f t="shared" si="1"/>
        <v>77.314620376721351</v>
      </c>
    </row>
    <row r="8" spans="1:36" x14ac:dyDescent="0.25">
      <c r="A8" s="5" t="s">
        <v>11</v>
      </c>
      <c r="B8" s="62" t="s">
        <v>76</v>
      </c>
      <c r="C8" s="5" t="s">
        <v>207</v>
      </c>
      <c r="D8" s="21">
        <v>1837</v>
      </c>
      <c r="E8" s="6">
        <f t="shared" si="2"/>
        <v>1010.3500000000001</v>
      </c>
      <c r="F8" s="20">
        <v>100</v>
      </c>
      <c r="G8" s="5" t="s">
        <v>5</v>
      </c>
      <c r="H8" s="62">
        <v>1572</v>
      </c>
      <c r="I8" s="6">
        <f t="shared" si="3"/>
        <v>864.6</v>
      </c>
      <c r="J8" s="20">
        <f t="shared" si="4"/>
        <v>85.574305933587354</v>
      </c>
      <c r="K8" s="153" t="s">
        <v>193</v>
      </c>
      <c r="L8" s="180">
        <v>1526</v>
      </c>
      <c r="M8" s="6">
        <f t="shared" si="5"/>
        <v>854.56000000000006</v>
      </c>
      <c r="N8" s="20">
        <f t="shared" si="6"/>
        <v>84.580590884347004</v>
      </c>
      <c r="O8" s="5" t="s">
        <v>111</v>
      </c>
      <c r="P8" s="160">
        <v>2323</v>
      </c>
      <c r="Q8" s="6">
        <f t="shared" si="7"/>
        <v>710.83800000000019</v>
      </c>
      <c r="R8" s="20">
        <f t="shared" si="8"/>
        <v>70.355619339832742</v>
      </c>
      <c r="S8" s="20"/>
      <c r="T8" s="5" t="s">
        <v>234</v>
      </c>
      <c r="U8" s="5" t="s">
        <v>349</v>
      </c>
      <c r="V8" s="160">
        <v>1720</v>
      </c>
      <c r="W8" s="6">
        <f t="shared" ref="W8" si="13">V8-(V8*W$2)</f>
        <v>911.6</v>
      </c>
      <c r="X8" s="20">
        <f t="shared" ref="X8" si="14">W8*100/E8</f>
        <v>90.226159251744434</v>
      </c>
      <c r="Z8" s="5" t="s">
        <v>263</v>
      </c>
      <c r="AA8" s="5"/>
      <c r="AB8" s="160">
        <v>1726</v>
      </c>
      <c r="AC8" s="60">
        <f t="shared" si="11"/>
        <v>914.78000000000009</v>
      </c>
      <c r="AD8" s="20">
        <f t="shared" si="0"/>
        <v>90.540901667738908</v>
      </c>
      <c r="AF8" s="5" t="s">
        <v>76</v>
      </c>
      <c r="AG8" s="5" t="s">
        <v>141</v>
      </c>
      <c r="AH8" s="62">
        <v>1242</v>
      </c>
      <c r="AI8" s="60">
        <f t="shared" si="12"/>
        <v>715.39200000000005</v>
      </c>
      <c r="AJ8" s="20">
        <f t="shared" si="1"/>
        <v>70.806354233681404</v>
      </c>
    </row>
    <row r="9" spans="1:36" x14ac:dyDescent="0.25">
      <c r="A9" s="5" t="s">
        <v>11</v>
      </c>
      <c r="B9" s="62" t="s">
        <v>77</v>
      </c>
      <c r="C9" s="5" t="s">
        <v>208</v>
      </c>
      <c r="D9" s="21">
        <v>1727</v>
      </c>
      <c r="E9" s="6">
        <f t="shared" si="2"/>
        <v>949.85</v>
      </c>
      <c r="F9" s="20">
        <v>100</v>
      </c>
      <c r="G9" s="5" t="s">
        <v>6</v>
      </c>
      <c r="H9" s="62">
        <v>1471</v>
      </c>
      <c r="I9" s="6">
        <f t="shared" si="3"/>
        <v>809.05000000000007</v>
      </c>
      <c r="J9" s="20">
        <f t="shared" si="4"/>
        <v>85.176606832657782</v>
      </c>
      <c r="K9" s="5" t="s">
        <v>135</v>
      </c>
      <c r="L9" s="60">
        <v>1648</v>
      </c>
      <c r="M9" s="6">
        <f t="shared" si="5"/>
        <v>922.88000000000011</v>
      </c>
      <c r="N9" s="20">
        <f t="shared" si="6"/>
        <v>97.160604305943053</v>
      </c>
      <c r="O9" s="5" t="s">
        <v>112</v>
      </c>
      <c r="P9" s="62">
        <v>2274</v>
      </c>
      <c r="Q9" s="6">
        <f t="shared" si="7"/>
        <v>695.84400000000005</v>
      </c>
      <c r="R9" s="20">
        <f t="shared" si="8"/>
        <v>73.258303942727807</v>
      </c>
      <c r="S9" s="20"/>
      <c r="T9" s="5" t="s">
        <v>235</v>
      </c>
      <c r="U9" s="5" t="s">
        <v>228</v>
      </c>
      <c r="V9" s="62">
        <v>1878</v>
      </c>
      <c r="W9" s="6">
        <f t="shared" si="9"/>
        <v>995.34</v>
      </c>
      <c r="X9" s="20">
        <f t="shared" si="10"/>
        <v>104.78917723851134</v>
      </c>
      <c r="Z9" s="5" t="s">
        <v>264</v>
      </c>
      <c r="AA9" s="5"/>
      <c r="AB9" s="62">
        <v>1708</v>
      </c>
      <c r="AC9" s="60">
        <f t="shared" si="11"/>
        <v>905.24</v>
      </c>
      <c r="AD9" s="20">
        <f t="shared" si="0"/>
        <v>95.303468968784543</v>
      </c>
      <c r="AF9" s="5" t="s">
        <v>77</v>
      </c>
      <c r="AG9" s="5" t="s">
        <v>141</v>
      </c>
      <c r="AH9" s="62">
        <v>1129</v>
      </c>
      <c r="AI9" s="60">
        <f t="shared" si="12"/>
        <v>650.30400000000009</v>
      </c>
      <c r="AJ9" s="20">
        <f t="shared" si="1"/>
        <v>68.463862715165561</v>
      </c>
    </row>
    <row r="10" spans="1:36" x14ac:dyDescent="0.25">
      <c r="A10" s="5" t="s">
        <v>11</v>
      </c>
      <c r="B10" s="62" t="s">
        <v>78</v>
      </c>
      <c r="C10" s="5" t="s">
        <v>209</v>
      </c>
      <c r="D10" s="21">
        <v>1809</v>
      </c>
      <c r="E10" s="6">
        <f t="shared" si="2"/>
        <v>994.95</v>
      </c>
      <c r="F10" s="20">
        <v>100</v>
      </c>
      <c r="G10" s="5" t="s">
        <v>7</v>
      </c>
      <c r="H10" s="62">
        <v>1572</v>
      </c>
      <c r="I10" s="6">
        <f t="shared" si="3"/>
        <v>864.6</v>
      </c>
      <c r="J10" s="20">
        <f t="shared" si="4"/>
        <v>86.898839137645098</v>
      </c>
      <c r="K10" s="5" t="s">
        <v>135</v>
      </c>
      <c r="L10" s="60">
        <v>1834</v>
      </c>
      <c r="M10" s="6">
        <f t="shared" si="5"/>
        <v>1027.0400000000002</v>
      </c>
      <c r="N10" s="20">
        <f t="shared" si="6"/>
        <v>103.22528770289965</v>
      </c>
      <c r="O10" s="5" t="s">
        <v>113</v>
      </c>
      <c r="P10" s="62">
        <v>2380</v>
      </c>
      <c r="Q10" s="6">
        <f t="shared" si="7"/>
        <v>728.2800000000002</v>
      </c>
      <c r="R10" s="20">
        <f t="shared" si="8"/>
        <v>73.197648123021267</v>
      </c>
      <c r="S10" s="20"/>
      <c r="T10" s="5" t="s">
        <v>236</v>
      </c>
      <c r="U10" s="5" t="s">
        <v>228</v>
      </c>
      <c r="V10" s="62">
        <v>1995</v>
      </c>
      <c r="W10" s="6">
        <f t="shared" si="9"/>
        <v>1057.3499999999999</v>
      </c>
      <c r="X10" s="20">
        <f t="shared" si="10"/>
        <v>106.27167194331372</v>
      </c>
      <c r="Z10" s="5" t="s">
        <v>102</v>
      </c>
      <c r="AA10" s="5"/>
      <c r="AB10" s="62">
        <v>1846</v>
      </c>
      <c r="AC10" s="60">
        <f t="shared" si="11"/>
        <v>978.38</v>
      </c>
      <c r="AD10" s="20">
        <f t="shared" si="0"/>
        <v>98.334589677873254</v>
      </c>
      <c r="AF10" s="5" t="s">
        <v>78</v>
      </c>
      <c r="AG10" s="5" t="s">
        <v>141</v>
      </c>
      <c r="AH10" s="62">
        <v>1135</v>
      </c>
      <c r="AI10" s="60">
        <f t="shared" si="12"/>
        <v>653.76</v>
      </c>
      <c r="AJ10" s="20">
        <f t="shared" si="1"/>
        <v>65.707824513794662</v>
      </c>
    </row>
    <row r="11" spans="1:36" x14ac:dyDescent="0.25">
      <c r="A11" s="5" t="s">
        <v>11</v>
      </c>
      <c r="B11" s="62" t="s">
        <v>79</v>
      </c>
      <c r="C11" s="5" t="s">
        <v>210</v>
      </c>
      <c r="D11" s="21">
        <v>2379</v>
      </c>
      <c r="E11" s="6">
        <f t="shared" si="2"/>
        <v>1308.45</v>
      </c>
      <c r="F11" s="20">
        <v>100</v>
      </c>
      <c r="G11" s="5" t="s">
        <v>335</v>
      </c>
      <c r="H11" s="62">
        <v>2192</v>
      </c>
      <c r="I11" s="6">
        <f t="shared" si="3"/>
        <v>1205.6000000000001</v>
      </c>
      <c r="J11" s="20">
        <f t="shared" si="4"/>
        <v>92.139554434636409</v>
      </c>
      <c r="K11" s="5" t="s">
        <v>135</v>
      </c>
      <c r="L11" s="60">
        <v>2410</v>
      </c>
      <c r="M11" s="6">
        <f t="shared" si="5"/>
        <v>1349.6000000000001</v>
      </c>
      <c r="N11" s="20">
        <f t="shared" si="6"/>
        <v>103.14494248920478</v>
      </c>
      <c r="O11" s="5" t="s">
        <v>126</v>
      </c>
      <c r="P11" s="62">
        <v>3138</v>
      </c>
      <c r="Q11" s="6">
        <f t="shared" si="7"/>
        <v>960.22800000000007</v>
      </c>
      <c r="R11" s="20">
        <f t="shared" si="8"/>
        <v>73.386678894875615</v>
      </c>
      <c r="S11" s="20"/>
      <c r="T11" s="5" t="s">
        <v>237</v>
      </c>
      <c r="U11" s="5" t="s">
        <v>228</v>
      </c>
      <c r="V11" s="62">
        <v>2615</v>
      </c>
      <c r="W11" s="6">
        <f t="shared" si="9"/>
        <v>1385.95</v>
      </c>
      <c r="X11" s="20">
        <f t="shared" si="10"/>
        <v>105.92303870992396</v>
      </c>
      <c r="Z11" s="5" t="s">
        <v>103</v>
      </c>
      <c r="AA11" s="5"/>
      <c r="AB11" s="62">
        <v>2341</v>
      </c>
      <c r="AC11" s="60">
        <f t="shared" si="11"/>
        <v>1240.73</v>
      </c>
      <c r="AD11" s="20">
        <f t="shared" si="0"/>
        <v>94.824410562115474</v>
      </c>
      <c r="AF11" s="5" t="s">
        <v>79</v>
      </c>
      <c r="AG11" s="5" t="s">
        <v>141</v>
      </c>
      <c r="AH11" s="62">
        <v>1581</v>
      </c>
      <c r="AI11" s="60">
        <f t="shared" si="12"/>
        <v>910.65600000000006</v>
      </c>
      <c r="AJ11" s="20">
        <f t="shared" si="1"/>
        <v>69.598074057090457</v>
      </c>
    </row>
    <row r="12" spans="1:36" x14ac:dyDescent="0.25">
      <c r="A12" s="5" t="s">
        <v>11</v>
      </c>
      <c r="B12" s="62" t="s">
        <v>80</v>
      </c>
      <c r="C12" s="5" t="s">
        <v>211</v>
      </c>
      <c r="D12" s="21">
        <v>2288</v>
      </c>
      <c r="E12" s="6">
        <f t="shared" si="2"/>
        <v>1258.4000000000001</v>
      </c>
      <c r="F12" s="20">
        <v>100</v>
      </c>
      <c r="G12" s="5" t="s">
        <v>336</v>
      </c>
      <c r="H12" s="62">
        <v>2107</v>
      </c>
      <c r="I12" s="6">
        <f t="shared" si="3"/>
        <v>1158.8500000000001</v>
      </c>
      <c r="J12" s="20">
        <f t="shared" si="4"/>
        <v>92.08916083916084</v>
      </c>
      <c r="K12" s="5" t="s">
        <v>135</v>
      </c>
      <c r="L12" s="60">
        <v>2371</v>
      </c>
      <c r="M12" s="6">
        <f t="shared" si="5"/>
        <v>1327.7600000000002</v>
      </c>
      <c r="N12" s="20">
        <f t="shared" si="6"/>
        <v>105.51176096630644</v>
      </c>
      <c r="O12" s="5" t="s">
        <v>114</v>
      </c>
      <c r="P12" s="160">
        <v>2956</v>
      </c>
      <c r="Q12" s="6">
        <f t="shared" si="7"/>
        <v>904.53600000000006</v>
      </c>
      <c r="R12" s="20">
        <f t="shared" si="8"/>
        <v>71.879847425301975</v>
      </c>
      <c r="S12" s="20"/>
      <c r="T12" s="5" t="s">
        <v>238</v>
      </c>
      <c r="U12" s="5" t="s">
        <v>228</v>
      </c>
      <c r="V12" s="62">
        <v>2551</v>
      </c>
      <c r="W12" s="6">
        <f t="shared" si="9"/>
        <v>1352.03</v>
      </c>
      <c r="X12" s="20">
        <f t="shared" si="10"/>
        <v>107.44040050858231</v>
      </c>
      <c r="Z12" s="5" t="s">
        <v>265</v>
      </c>
      <c r="AA12" s="5"/>
      <c r="AB12" s="62">
        <v>2228</v>
      </c>
      <c r="AC12" s="60">
        <f t="shared" si="11"/>
        <v>1180.8400000000001</v>
      </c>
      <c r="AD12" s="20">
        <f t="shared" si="0"/>
        <v>93.83661792752703</v>
      </c>
      <c r="AF12" s="5" t="s">
        <v>80</v>
      </c>
      <c r="AG12" s="5" t="s">
        <v>141</v>
      </c>
      <c r="AH12" s="62">
        <v>1609</v>
      </c>
      <c r="AI12" s="60">
        <f t="shared" si="12"/>
        <v>926.78399999999999</v>
      </c>
      <c r="AJ12" s="20">
        <f t="shared" si="1"/>
        <v>73.647806738715815</v>
      </c>
    </row>
    <row r="13" spans="1:36" x14ac:dyDescent="0.25">
      <c r="A13" s="5" t="s">
        <v>11</v>
      </c>
      <c r="B13" s="62" t="s">
        <v>81</v>
      </c>
      <c r="C13" s="5" t="s">
        <v>212</v>
      </c>
      <c r="D13" s="21">
        <v>2410</v>
      </c>
      <c r="E13" s="6">
        <f t="shared" si="2"/>
        <v>1325.5</v>
      </c>
      <c r="F13" s="20">
        <v>100</v>
      </c>
      <c r="G13" s="5" t="s">
        <v>337</v>
      </c>
      <c r="H13" s="62">
        <v>2254</v>
      </c>
      <c r="I13" s="6">
        <f t="shared" si="3"/>
        <v>1239.7</v>
      </c>
      <c r="J13" s="20">
        <f t="shared" si="4"/>
        <v>93.526970954356841</v>
      </c>
      <c r="K13" s="5" t="s">
        <v>136</v>
      </c>
      <c r="L13" s="60">
        <v>2370</v>
      </c>
      <c r="M13" s="6">
        <f t="shared" si="5"/>
        <v>1327.2</v>
      </c>
      <c r="N13" s="20">
        <f t="shared" si="6"/>
        <v>100.12825348924935</v>
      </c>
      <c r="O13" s="5" t="s">
        <v>115</v>
      </c>
      <c r="P13" s="62">
        <v>3188</v>
      </c>
      <c r="Q13" s="6">
        <f t="shared" si="7"/>
        <v>975.52800000000025</v>
      </c>
      <c r="R13" s="20">
        <f t="shared" si="8"/>
        <v>73.59698227084121</v>
      </c>
      <c r="S13" s="20"/>
      <c r="T13" s="5" t="s">
        <v>239</v>
      </c>
      <c r="U13" s="5" t="s">
        <v>228</v>
      </c>
      <c r="V13" s="62">
        <v>2691</v>
      </c>
      <c r="W13" s="6">
        <f t="shared" si="9"/>
        <v>1426.23</v>
      </c>
      <c r="X13" s="20">
        <f t="shared" si="10"/>
        <v>107.59939645416824</v>
      </c>
      <c r="Z13" s="5" t="s">
        <v>137</v>
      </c>
      <c r="AA13" s="5"/>
      <c r="AB13" s="62">
        <v>2329</v>
      </c>
      <c r="AC13" s="60">
        <f t="shared" si="11"/>
        <v>1234.3700000000001</v>
      </c>
      <c r="AD13" s="20">
        <f t="shared" si="0"/>
        <v>93.124858543945692</v>
      </c>
      <c r="AF13" s="5" t="s">
        <v>81</v>
      </c>
      <c r="AG13" s="5" t="s">
        <v>141</v>
      </c>
      <c r="AH13" s="62">
        <v>1822</v>
      </c>
      <c r="AI13" s="60">
        <f t="shared" si="12"/>
        <v>1049.472</v>
      </c>
      <c r="AJ13" s="20">
        <f t="shared" si="1"/>
        <v>79.17555639381365</v>
      </c>
    </row>
    <row r="14" spans="1:36" x14ac:dyDescent="0.25">
      <c r="A14" s="5" t="s">
        <v>11</v>
      </c>
      <c r="B14" s="62" t="s">
        <v>82</v>
      </c>
      <c r="C14" s="5" t="s">
        <v>213</v>
      </c>
      <c r="D14" s="21">
        <v>3247</v>
      </c>
      <c r="E14" s="6">
        <f t="shared" si="2"/>
        <v>1785.8500000000001</v>
      </c>
      <c r="F14" s="20">
        <v>100</v>
      </c>
      <c r="G14" s="5" t="s">
        <v>338</v>
      </c>
      <c r="H14" s="62">
        <v>2936</v>
      </c>
      <c r="I14" s="6">
        <f t="shared" si="3"/>
        <v>1614.8000000000002</v>
      </c>
      <c r="J14" s="20">
        <f t="shared" si="4"/>
        <v>90.421927933477065</v>
      </c>
      <c r="K14" s="5" t="s">
        <v>135</v>
      </c>
      <c r="L14" s="60">
        <v>3348</v>
      </c>
      <c r="M14" s="6">
        <f t="shared" si="5"/>
        <v>1874.88</v>
      </c>
      <c r="N14" s="20">
        <f t="shared" si="6"/>
        <v>104.98530111711509</v>
      </c>
      <c r="O14" s="5" t="s">
        <v>165</v>
      </c>
      <c r="P14" s="62">
        <v>4371</v>
      </c>
      <c r="Q14" s="6">
        <f t="shared" si="7"/>
        <v>1337.5260000000003</v>
      </c>
      <c r="R14" s="20">
        <f t="shared" si="8"/>
        <v>74.895763921941949</v>
      </c>
      <c r="S14" s="20"/>
      <c r="T14" s="5" t="s">
        <v>240</v>
      </c>
      <c r="U14" s="5" t="s">
        <v>228</v>
      </c>
      <c r="V14" s="62">
        <v>3662</v>
      </c>
      <c r="W14" s="6">
        <f t="shared" si="9"/>
        <v>1940.8600000000001</v>
      </c>
      <c r="X14" s="20">
        <f t="shared" si="10"/>
        <v>108.6799003275751</v>
      </c>
      <c r="Z14" s="5" t="s">
        <v>266</v>
      </c>
      <c r="AA14" s="5"/>
      <c r="AB14" s="62">
        <v>3232</v>
      </c>
      <c r="AC14" s="60">
        <f t="shared" si="11"/>
        <v>1712.96</v>
      </c>
      <c r="AD14" s="20">
        <f t="shared" si="0"/>
        <v>95.918470196265076</v>
      </c>
      <c r="AF14" s="5" t="s">
        <v>82</v>
      </c>
      <c r="AG14" s="5" t="s">
        <v>141</v>
      </c>
      <c r="AH14" s="62">
        <v>2353</v>
      </c>
      <c r="AI14" s="60">
        <f t="shared" si="12"/>
        <v>1355.328</v>
      </c>
      <c r="AJ14" s="20">
        <f t="shared" si="1"/>
        <v>75.892600162387652</v>
      </c>
    </row>
    <row r="15" spans="1:36" x14ac:dyDescent="0.25">
      <c r="A15" s="5" t="s">
        <v>11</v>
      </c>
      <c r="B15" s="62" t="s">
        <v>83</v>
      </c>
      <c r="C15" s="5" t="s">
        <v>324</v>
      </c>
      <c r="D15" s="21">
        <v>3241</v>
      </c>
      <c r="E15" s="6">
        <f t="shared" si="2"/>
        <v>1782.5500000000002</v>
      </c>
      <c r="F15" s="20">
        <v>100</v>
      </c>
      <c r="G15" s="5" t="s">
        <v>339</v>
      </c>
      <c r="H15" s="62">
        <v>2941</v>
      </c>
      <c r="I15" s="6">
        <f t="shared" si="3"/>
        <v>1617.5500000000002</v>
      </c>
      <c r="J15" s="20">
        <f t="shared" si="4"/>
        <v>90.743597655044752</v>
      </c>
      <c r="K15" s="5" t="s">
        <v>135</v>
      </c>
      <c r="L15" s="60">
        <v>3319</v>
      </c>
      <c r="M15" s="6">
        <f t="shared" si="5"/>
        <v>1858.64</v>
      </c>
      <c r="N15" s="20">
        <f t="shared" si="6"/>
        <v>104.26860396622814</v>
      </c>
      <c r="O15" s="5" t="s">
        <v>116</v>
      </c>
      <c r="P15" s="160">
        <v>4319</v>
      </c>
      <c r="Q15" s="6">
        <f t="shared" si="7"/>
        <v>1321.614</v>
      </c>
      <c r="R15" s="20">
        <f t="shared" si="8"/>
        <v>74.141763204398188</v>
      </c>
      <c r="S15" s="20"/>
      <c r="T15" s="5" t="s">
        <v>241</v>
      </c>
      <c r="U15" s="5" t="s">
        <v>228</v>
      </c>
      <c r="V15" s="62">
        <v>3721</v>
      </c>
      <c r="W15" s="6">
        <f t="shared" si="9"/>
        <v>1972.13</v>
      </c>
      <c r="X15" s="20">
        <f t="shared" si="10"/>
        <v>110.63532579731283</v>
      </c>
      <c r="Z15" s="5" t="s">
        <v>104</v>
      </c>
      <c r="AA15" s="5"/>
      <c r="AB15" s="62">
        <v>3218</v>
      </c>
      <c r="AC15" s="60">
        <f t="shared" si="11"/>
        <v>1705.5400000000002</v>
      </c>
      <c r="AD15" s="20">
        <f t="shared" si="0"/>
        <v>95.679784578272702</v>
      </c>
      <c r="AF15" s="5" t="s">
        <v>83</v>
      </c>
      <c r="AG15" s="5" t="s">
        <v>141</v>
      </c>
      <c r="AH15" s="62">
        <v>2339</v>
      </c>
      <c r="AI15" s="60">
        <f t="shared" si="12"/>
        <v>1347.2640000000001</v>
      </c>
      <c r="AJ15" s="20">
        <f t="shared" si="1"/>
        <v>75.580713023477614</v>
      </c>
    </row>
    <row r="16" spans="1:36" x14ac:dyDescent="0.25">
      <c r="A16" s="5"/>
      <c r="B16" s="62"/>
      <c r="C16" s="5"/>
      <c r="D16" s="21"/>
      <c r="E16" s="6"/>
      <c r="F16" s="20"/>
      <c r="G16" s="5"/>
      <c r="H16" s="62"/>
      <c r="I16" s="6">
        <f t="shared" si="3"/>
        <v>0</v>
      </c>
      <c r="J16" s="20"/>
      <c r="K16" s="5"/>
      <c r="L16" s="60"/>
      <c r="M16" s="6"/>
      <c r="N16" s="20"/>
      <c r="O16" s="5"/>
      <c r="P16" s="62"/>
      <c r="Q16" s="6"/>
      <c r="R16" s="20"/>
      <c r="S16" s="20"/>
      <c r="T16" s="5" t="s">
        <v>242</v>
      </c>
      <c r="U16" s="5"/>
      <c r="V16" s="62"/>
      <c r="W16" s="6"/>
      <c r="X16" s="20"/>
      <c r="Z16" s="5"/>
      <c r="AA16" s="5"/>
      <c r="AB16" s="62"/>
      <c r="AC16" s="60"/>
      <c r="AD16" s="20"/>
      <c r="AF16" s="5"/>
      <c r="AG16" s="5"/>
      <c r="AH16" s="62"/>
      <c r="AI16" s="60"/>
      <c r="AJ16" s="20"/>
    </row>
    <row r="17" spans="1:36" x14ac:dyDescent="0.25">
      <c r="A17" s="5" t="s">
        <v>64</v>
      </c>
      <c r="B17" s="62" t="s">
        <v>84</v>
      </c>
      <c r="C17" s="5" t="s">
        <v>214</v>
      </c>
      <c r="D17" s="21">
        <v>2627</v>
      </c>
      <c r="E17" s="6">
        <f t="shared" si="2"/>
        <v>1444.8500000000001</v>
      </c>
      <c r="F17" s="20">
        <v>100</v>
      </c>
      <c r="G17" s="5" t="s">
        <v>61</v>
      </c>
      <c r="H17" s="62">
        <v>2254</v>
      </c>
      <c r="I17" s="6">
        <f t="shared" si="3"/>
        <v>1239.7</v>
      </c>
      <c r="J17" s="20">
        <f t="shared" si="4"/>
        <v>85.80129425199847</v>
      </c>
      <c r="K17" s="5" t="s">
        <v>136</v>
      </c>
      <c r="L17" s="60">
        <v>2494</v>
      </c>
      <c r="M17" s="6">
        <f t="shared" si="5"/>
        <v>1396.64</v>
      </c>
      <c r="N17" s="20">
        <f t="shared" si="6"/>
        <v>96.663321452053836</v>
      </c>
      <c r="O17" s="5" t="s">
        <v>166</v>
      </c>
      <c r="P17" s="160">
        <v>3336</v>
      </c>
      <c r="Q17" s="6">
        <f t="shared" si="7"/>
        <v>1020.8160000000003</v>
      </c>
      <c r="R17" s="20">
        <f t="shared" si="8"/>
        <v>70.652040004152681</v>
      </c>
      <c r="S17" s="20"/>
      <c r="T17" s="5" t="s">
        <v>243</v>
      </c>
      <c r="U17" s="5" t="s">
        <v>228</v>
      </c>
      <c r="V17" s="62">
        <v>2576</v>
      </c>
      <c r="W17" s="6">
        <f t="shared" si="9"/>
        <v>1365.28</v>
      </c>
      <c r="X17" s="20">
        <f t="shared" si="10"/>
        <v>94.49285392947364</v>
      </c>
      <c r="Z17" s="5" t="s">
        <v>267</v>
      </c>
      <c r="AA17" s="5"/>
      <c r="AB17" s="62">
        <v>2571</v>
      </c>
      <c r="AC17" s="60">
        <f t="shared" si="11"/>
        <v>1362.63</v>
      </c>
      <c r="AD17" s="20">
        <f>AC17*100/E17</f>
        <v>94.309443886908667</v>
      </c>
      <c r="AF17" s="5" t="s">
        <v>84</v>
      </c>
      <c r="AG17" s="5" t="s">
        <v>142</v>
      </c>
      <c r="AH17" s="62">
        <v>1932</v>
      </c>
      <c r="AI17" s="60">
        <f t="shared" si="12"/>
        <v>1112.8319999999999</v>
      </c>
      <c r="AJ17" s="20">
        <f>AI17*100/E17</f>
        <v>77.020590372703026</v>
      </c>
    </row>
    <row r="18" spans="1:36" x14ac:dyDescent="0.25">
      <c r="A18" s="5" t="s">
        <v>64</v>
      </c>
      <c r="B18" s="62" t="s">
        <v>85</v>
      </c>
      <c r="C18" s="5" t="s">
        <v>215</v>
      </c>
      <c r="D18" s="21">
        <v>3609</v>
      </c>
      <c r="E18" s="6">
        <f t="shared" si="2"/>
        <v>1984.9500000000003</v>
      </c>
      <c r="F18" s="20">
        <v>100</v>
      </c>
      <c r="G18" s="5" t="s">
        <v>340</v>
      </c>
      <c r="H18" s="62">
        <v>3302</v>
      </c>
      <c r="I18" s="6">
        <f t="shared" si="3"/>
        <v>1816.1000000000001</v>
      </c>
      <c r="J18" s="20">
        <f t="shared" si="4"/>
        <v>91.493488500969789</v>
      </c>
      <c r="K18" s="5" t="s">
        <v>136</v>
      </c>
      <c r="L18" s="60">
        <v>3587</v>
      </c>
      <c r="M18" s="6">
        <f t="shared" si="5"/>
        <v>2008.7200000000003</v>
      </c>
      <c r="N18" s="20">
        <f t="shared" si="6"/>
        <v>101.19751127232423</v>
      </c>
      <c r="O18" s="5" t="s">
        <v>117</v>
      </c>
      <c r="P18" s="62">
        <v>4668</v>
      </c>
      <c r="Q18" s="6">
        <f t="shared" si="7"/>
        <v>1428.4080000000004</v>
      </c>
      <c r="R18" s="20">
        <f t="shared" si="8"/>
        <v>71.961913398322395</v>
      </c>
      <c r="S18" s="20"/>
      <c r="T18" s="5" t="s">
        <v>244</v>
      </c>
      <c r="U18" s="5" t="s">
        <v>228</v>
      </c>
      <c r="V18" s="62">
        <v>3777</v>
      </c>
      <c r="W18" s="6">
        <f t="shared" si="9"/>
        <v>2001.8100000000002</v>
      </c>
      <c r="X18" s="20">
        <f t="shared" si="10"/>
        <v>100.84939167233432</v>
      </c>
      <c r="Z18" s="5" t="s">
        <v>268</v>
      </c>
      <c r="AA18" s="5"/>
      <c r="AB18" s="62">
        <v>3583</v>
      </c>
      <c r="AC18" s="60">
        <f t="shared" si="11"/>
        <v>1898.99</v>
      </c>
      <c r="AD18" s="20">
        <f>AC18*100/E18</f>
        <v>95.669412327766423</v>
      </c>
      <c r="AF18" s="5" t="s">
        <v>85</v>
      </c>
      <c r="AG18" s="5" t="s">
        <v>142</v>
      </c>
      <c r="AH18" s="62">
        <v>2490</v>
      </c>
      <c r="AI18" s="60">
        <f t="shared" si="12"/>
        <v>1434.24</v>
      </c>
      <c r="AJ18" s="20">
        <f>AI18*100/E18</f>
        <v>72.25572432554975</v>
      </c>
    </row>
    <row r="19" spans="1:36" x14ac:dyDescent="0.25">
      <c r="A19" s="5" t="s">
        <v>64</v>
      </c>
      <c r="B19" s="62" t="s">
        <v>86</v>
      </c>
      <c r="C19" s="5" t="s">
        <v>216</v>
      </c>
      <c r="D19" s="21">
        <v>3689</v>
      </c>
      <c r="E19" s="6">
        <f t="shared" si="2"/>
        <v>2028.9500000000003</v>
      </c>
      <c r="F19" s="20">
        <v>100</v>
      </c>
      <c r="G19" s="5" t="s">
        <v>341</v>
      </c>
      <c r="H19" s="62">
        <v>3240</v>
      </c>
      <c r="I19" s="6">
        <f t="shared" si="3"/>
        <v>1782.0000000000002</v>
      </c>
      <c r="J19" s="20">
        <f t="shared" si="4"/>
        <v>87.828679859040392</v>
      </c>
      <c r="K19" s="5" t="s">
        <v>136</v>
      </c>
      <c r="L19" s="60">
        <v>3844</v>
      </c>
      <c r="M19" s="6">
        <f t="shared" si="5"/>
        <v>2152.6400000000003</v>
      </c>
      <c r="N19" s="20">
        <f t="shared" si="6"/>
        <v>106.09625668449198</v>
      </c>
      <c r="O19" s="5" t="s">
        <v>118</v>
      </c>
      <c r="P19" s="62">
        <v>5030</v>
      </c>
      <c r="Q19" s="6">
        <f t="shared" si="7"/>
        <v>1539.1800000000003</v>
      </c>
      <c r="R19" s="20">
        <f t="shared" si="8"/>
        <v>75.860913280268122</v>
      </c>
      <c r="S19" s="20"/>
      <c r="T19" s="5" t="s">
        <v>245</v>
      </c>
      <c r="U19" s="5" t="s">
        <v>228</v>
      </c>
      <c r="V19" s="62">
        <v>4145</v>
      </c>
      <c r="W19" s="6">
        <f t="shared" si="9"/>
        <v>2196.8500000000004</v>
      </c>
      <c r="X19" s="20">
        <f t="shared" si="10"/>
        <v>108.27521624485571</v>
      </c>
      <c r="Z19" s="5" t="s">
        <v>269</v>
      </c>
      <c r="AA19" s="5"/>
      <c r="AB19" s="62">
        <v>3626</v>
      </c>
      <c r="AC19" s="60">
        <f t="shared" si="11"/>
        <v>1921.7800000000002</v>
      </c>
      <c r="AD19" s="20">
        <f>AC19*100/E19</f>
        <v>94.717957564257375</v>
      </c>
      <c r="AF19" s="5" t="s">
        <v>86</v>
      </c>
      <c r="AG19" s="5" t="s">
        <v>142</v>
      </c>
      <c r="AH19" s="62">
        <v>2646</v>
      </c>
      <c r="AI19" s="60">
        <f t="shared" si="12"/>
        <v>1524.096</v>
      </c>
      <c r="AJ19" s="20">
        <f>AI19*100/E19</f>
        <v>75.117474555804719</v>
      </c>
    </row>
    <row r="20" spans="1:36" x14ac:dyDescent="0.25">
      <c r="A20" s="5" t="s">
        <v>64</v>
      </c>
      <c r="B20" s="62" t="s">
        <v>87</v>
      </c>
      <c r="C20" s="5" t="s">
        <v>217</v>
      </c>
      <c r="D20" s="21">
        <v>4278</v>
      </c>
      <c r="E20" s="6">
        <f t="shared" si="2"/>
        <v>2352.9</v>
      </c>
      <c r="F20" s="20">
        <v>100</v>
      </c>
      <c r="G20" s="5" t="s">
        <v>342</v>
      </c>
      <c r="H20" s="62">
        <v>3905</v>
      </c>
      <c r="I20" s="6">
        <f t="shared" si="3"/>
        <v>2147.75</v>
      </c>
      <c r="J20" s="20">
        <f t="shared" si="4"/>
        <v>91.280972417017296</v>
      </c>
      <c r="K20" s="5" t="s">
        <v>136</v>
      </c>
      <c r="L20" s="60">
        <v>4093</v>
      </c>
      <c r="M20" s="6">
        <f t="shared" si="5"/>
        <v>2292.0800000000004</v>
      </c>
      <c r="N20" s="20">
        <f t="shared" si="6"/>
        <v>97.415104764333378</v>
      </c>
      <c r="O20" s="5" t="s">
        <v>119</v>
      </c>
      <c r="P20" s="162">
        <v>6019</v>
      </c>
      <c r="Q20" s="6">
        <f t="shared" si="7"/>
        <v>1841.8140000000003</v>
      </c>
      <c r="R20" s="20">
        <f t="shared" si="8"/>
        <v>78.278464873135292</v>
      </c>
      <c r="S20" s="20"/>
      <c r="T20" s="5" t="s">
        <v>246</v>
      </c>
      <c r="U20" s="113" t="s">
        <v>228</v>
      </c>
      <c r="V20" s="62">
        <v>4435</v>
      </c>
      <c r="W20" s="6">
        <f t="shared" si="9"/>
        <v>2350.5500000000002</v>
      </c>
      <c r="X20" s="20">
        <f t="shared" si="10"/>
        <v>99.900123252156916</v>
      </c>
      <c r="Z20" s="5" t="s">
        <v>270</v>
      </c>
      <c r="AA20" s="5"/>
      <c r="AB20" s="62">
        <v>4125</v>
      </c>
      <c r="AC20" s="60">
        <f t="shared" si="11"/>
        <v>2186.25</v>
      </c>
      <c r="AD20" s="20">
        <f>AC20*100/E20</f>
        <v>92.917251051893402</v>
      </c>
      <c r="AF20" s="5" t="s">
        <v>87</v>
      </c>
      <c r="AG20" s="5" t="s">
        <v>142</v>
      </c>
      <c r="AH20" s="62">
        <v>2725</v>
      </c>
      <c r="AI20" s="60">
        <f t="shared" si="12"/>
        <v>1569.6000000000001</v>
      </c>
      <c r="AJ20" s="20">
        <f>AI20*100/E20</f>
        <v>66.709167410429686</v>
      </c>
    </row>
    <row r="21" spans="1:36" x14ac:dyDescent="0.25">
      <c r="A21" s="5" t="s">
        <v>64</v>
      </c>
      <c r="B21" s="62" t="s">
        <v>88</v>
      </c>
      <c r="C21" s="5" t="s">
        <v>218</v>
      </c>
      <c r="D21" s="21">
        <v>5666</v>
      </c>
      <c r="E21" s="6">
        <f t="shared" si="2"/>
        <v>3116.3</v>
      </c>
      <c r="F21" s="20">
        <v>100</v>
      </c>
      <c r="G21" s="5" t="s">
        <v>343</v>
      </c>
      <c r="H21" s="62">
        <v>5088</v>
      </c>
      <c r="I21" s="6">
        <f t="shared" si="3"/>
        <v>2798.4</v>
      </c>
      <c r="J21" s="20">
        <f t="shared" si="4"/>
        <v>89.798799858806916</v>
      </c>
      <c r="K21" s="5" t="s">
        <v>136</v>
      </c>
      <c r="L21" s="60">
        <v>5595</v>
      </c>
      <c r="M21" s="6">
        <f t="shared" si="5"/>
        <v>3133.2000000000003</v>
      </c>
      <c r="N21" s="20">
        <f t="shared" si="6"/>
        <v>100.54230979045663</v>
      </c>
      <c r="O21" s="5" t="s">
        <v>120</v>
      </c>
      <c r="P21" s="62">
        <v>7404</v>
      </c>
      <c r="Q21" s="6">
        <f t="shared" si="7"/>
        <v>2265.6240000000007</v>
      </c>
      <c r="R21" s="20">
        <f t="shared" si="8"/>
        <v>72.702371401983143</v>
      </c>
      <c r="S21" s="20"/>
      <c r="T21" s="5" t="s">
        <v>247</v>
      </c>
      <c r="U21" s="113" t="s">
        <v>229</v>
      </c>
      <c r="V21" s="162">
        <v>5854</v>
      </c>
      <c r="W21" s="6">
        <f t="shared" ref="W21" si="15">V21-(V21*W$2)</f>
        <v>3102.6200000000003</v>
      </c>
      <c r="X21" s="20">
        <f t="shared" ref="X21" si="16">W21*100/E21</f>
        <v>99.561017873760562</v>
      </c>
      <c r="Z21" s="5" t="s">
        <v>271</v>
      </c>
      <c r="AA21" s="5"/>
      <c r="AB21" s="62">
        <v>5026</v>
      </c>
      <c r="AC21" s="60">
        <f t="shared" si="11"/>
        <v>2663.78</v>
      </c>
      <c r="AD21" s="20">
        <f>AC21*100/E21</f>
        <v>85.478933350447647</v>
      </c>
      <c r="AF21" s="5" t="s">
        <v>88</v>
      </c>
      <c r="AG21" s="5" t="s">
        <v>143</v>
      </c>
      <c r="AH21" s="62">
        <v>3770</v>
      </c>
      <c r="AI21" s="60">
        <f t="shared" si="12"/>
        <v>2171.52</v>
      </c>
      <c r="AJ21" s="20">
        <f>AI21*100/E21</f>
        <v>69.682636459904373</v>
      </c>
    </row>
    <row r="22" spans="1:36" x14ac:dyDescent="0.25">
      <c r="A22" s="5"/>
      <c r="B22" s="62"/>
      <c r="C22" s="5"/>
      <c r="D22" s="21"/>
      <c r="E22" s="6"/>
      <c r="F22" s="20"/>
      <c r="G22" s="5"/>
      <c r="H22" s="62"/>
      <c r="I22" s="6"/>
      <c r="J22" s="20"/>
      <c r="K22" s="5"/>
      <c r="L22" s="60"/>
      <c r="M22" s="6"/>
      <c r="N22" s="20"/>
      <c r="O22" s="5"/>
      <c r="P22" s="62"/>
      <c r="Q22" s="6"/>
      <c r="R22" s="20"/>
      <c r="S22" s="20"/>
      <c r="T22" s="5" t="s">
        <v>242</v>
      </c>
      <c r="U22" s="5"/>
      <c r="V22" s="62"/>
      <c r="W22" s="6"/>
      <c r="X22" s="20"/>
      <c r="Z22" s="5"/>
      <c r="AA22" s="5"/>
      <c r="AB22" s="62"/>
      <c r="AC22" s="60"/>
      <c r="AD22" s="20"/>
      <c r="AF22" s="5"/>
      <c r="AG22" s="5"/>
      <c r="AH22" s="62"/>
      <c r="AI22" s="60"/>
      <c r="AJ22" s="20"/>
    </row>
    <row r="23" spans="1:36" x14ac:dyDescent="0.25">
      <c r="A23" s="5" t="s">
        <v>12</v>
      </c>
      <c r="B23" s="62" t="s">
        <v>74</v>
      </c>
      <c r="C23" s="5" t="s">
        <v>105</v>
      </c>
      <c r="D23" s="21">
        <v>1455</v>
      </c>
      <c r="E23" s="6">
        <f t="shared" si="2"/>
        <v>800.25000000000011</v>
      </c>
      <c r="F23" s="20">
        <v>100</v>
      </c>
      <c r="G23" s="5" t="s">
        <v>57</v>
      </c>
      <c r="H23" s="62">
        <v>1268</v>
      </c>
      <c r="I23" s="6">
        <f t="shared" si="3"/>
        <v>697.40000000000009</v>
      </c>
      <c r="J23" s="20">
        <f t="shared" si="4"/>
        <v>87.147766323024058</v>
      </c>
      <c r="K23" s="5" t="s">
        <v>194</v>
      </c>
      <c r="L23" s="60">
        <v>1374</v>
      </c>
      <c r="M23" s="6">
        <f t="shared" si="5"/>
        <v>769.44</v>
      </c>
      <c r="N23" s="20">
        <f t="shared" si="6"/>
        <v>96.149953139643841</v>
      </c>
      <c r="O23" s="5" t="s">
        <v>121</v>
      </c>
      <c r="P23" s="62">
        <v>1926</v>
      </c>
      <c r="Q23" s="6">
        <f t="shared" si="7"/>
        <v>589.35599999999999</v>
      </c>
      <c r="R23" s="20">
        <f t="shared" si="8"/>
        <v>73.646485473289587</v>
      </c>
      <c r="S23" s="20"/>
      <c r="T23" s="5" t="s">
        <v>248</v>
      </c>
      <c r="U23" s="5" t="s">
        <v>230</v>
      </c>
      <c r="V23" s="62">
        <v>1644</v>
      </c>
      <c r="W23" s="6">
        <f t="shared" si="9"/>
        <v>871.32</v>
      </c>
      <c r="X23" s="20">
        <f t="shared" si="10"/>
        <v>108.88097469540767</v>
      </c>
      <c r="Z23" s="5" t="s">
        <v>272</v>
      </c>
      <c r="AA23" s="5"/>
      <c r="AB23" s="160">
        <v>1382</v>
      </c>
      <c r="AC23" s="60">
        <f t="shared" si="11"/>
        <v>732.46</v>
      </c>
      <c r="AD23" s="20">
        <f t="shared" ref="AD23:AD31" si="17">AC23*100/E23</f>
        <v>91.528897219618855</v>
      </c>
      <c r="AF23" s="5" t="s">
        <v>74</v>
      </c>
      <c r="AG23" s="5" t="s">
        <v>144</v>
      </c>
      <c r="AH23" s="62">
        <v>985</v>
      </c>
      <c r="AI23" s="60">
        <f t="shared" si="12"/>
        <v>567.36</v>
      </c>
      <c r="AJ23" s="20">
        <f t="shared" ref="AJ23:AJ31" si="18">AI23*100/E23</f>
        <v>70.897844423617613</v>
      </c>
    </row>
    <row r="24" spans="1:36" x14ac:dyDescent="0.25">
      <c r="A24" s="5" t="s">
        <v>12</v>
      </c>
      <c r="B24" s="62" t="s">
        <v>75</v>
      </c>
      <c r="C24" s="5" t="s">
        <v>106</v>
      </c>
      <c r="D24" s="21">
        <v>1527</v>
      </c>
      <c r="E24" s="6">
        <f t="shared" si="2"/>
        <v>839.85</v>
      </c>
      <c r="F24" s="20">
        <v>100</v>
      </c>
      <c r="G24" s="5" t="s">
        <v>58</v>
      </c>
      <c r="H24" s="62">
        <v>1392</v>
      </c>
      <c r="I24" s="6">
        <f t="shared" si="3"/>
        <v>765.6</v>
      </c>
      <c r="J24" s="20">
        <f t="shared" si="4"/>
        <v>91.15913555992141</v>
      </c>
      <c r="K24" s="5" t="s">
        <v>194</v>
      </c>
      <c r="L24" s="60">
        <v>1496</v>
      </c>
      <c r="M24" s="6">
        <f t="shared" si="5"/>
        <v>837.7600000000001</v>
      </c>
      <c r="N24" s="20">
        <f t="shared" si="6"/>
        <v>99.751146037982991</v>
      </c>
      <c r="O24" s="5" t="s">
        <v>224</v>
      </c>
      <c r="P24" s="62">
        <v>2021</v>
      </c>
      <c r="Q24" s="6">
        <f t="shared" si="7"/>
        <v>618.42600000000016</v>
      </c>
      <c r="R24" s="20">
        <f t="shared" si="8"/>
        <v>73.635292016431521</v>
      </c>
      <c r="S24" s="20"/>
      <c r="T24" s="5" t="s">
        <v>249</v>
      </c>
      <c r="U24" s="5" t="s">
        <v>230</v>
      </c>
      <c r="V24" s="62">
        <v>1620</v>
      </c>
      <c r="W24" s="6">
        <f t="shared" si="9"/>
        <v>858.6</v>
      </c>
      <c r="X24" s="20">
        <f t="shared" si="10"/>
        <v>102.23254152527237</v>
      </c>
      <c r="Z24" s="5" t="s">
        <v>273</v>
      </c>
      <c r="AA24" s="5"/>
      <c r="AB24" s="62">
        <v>1545</v>
      </c>
      <c r="AC24" s="60">
        <f t="shared" si="11"/>
        <v>818.85</v>
      </c>
      <c r="AD24" s="20">
        <f t="shared" si="17"/>
        <v>97.49955349169494</v>
      </c>
      <c r="AF24" s="5" t="s">
        <v>75</v>
      </c>
      <c r="AG24" s="5" t="s">
        <v>144</v>
      </c>
      <c r="AH24" s="62">
        <v>1175</v>
      </c>
      <c r="AI24" s="60">
        <f t="shared" si="12"/>
        <v>676.8</v>
      </c>
      <c r="AJ24" s="20">
        <f t="shared" si="18"/>
        <v>80.585818896231473</v>
      </c>
    </row>
    <row r="25" spans="1:36" x14ac:dyDescent="0.25">
      <c r="A25" s="5" t="s">
        <v>12</v>
      </c>
      <c r="B25" s="62" t="s">
        <v>77</v>
      </c>
      <c r="C25" s="5" t="s">
        <v>325</v>
      </c>
      <c r="D25" s="21">
        <v>1563</v>
      </c>
      <c r="E25" s="6">
        <f t="shared" si="2"/>
        <v>859.65000000000009</v>
      </c>
      <c r="F25" s="20">
        <v>100</v>
      </c>
      <c r="G25" s="5" t="s">
        <v>219</v>
      </c>
      <c r="H25" s="62">
        <v>1431</v>
      </c>
      <c r="I25" s="6">
        <f t="shared" si="3"/>
        <v>787.05000000000007</v>
      </c>
      <c r="J25" s="20">
        <f t="shared" si="4"/>
        <v>91.554702495201525</v>
      </c>
      <c r="K25" s="5" t="s">
        <v>194</v>
      </c>
      <c r="L25" s="60">
        <v>1535</v>
      </c>
      <c r="M25" s="6">
        <f t="shared" si="5"/>
        <v>859.60000000000014</v>
      </c>
      <c r="N25" s="20">
        <f t="shared" si="6"/>
        <v>99.994183679404415</v>
      </c>
      <c r="O25" s="5" t="s">
        <v>225</v>
      </c>
      <c r="P25" s="62">
        <v>2028</v>
      </c>
      <c r="Q25" s="6">
        <f t="shared" si="7"/>
        <v>620.56800000000021</v>
      </c>
      <c r="R25" s="20">
        <f t="shared" si="8"/>
        <v>72.188448787297162</v>
      </c>
      <c r="S25" s="20"/>
      <c r="T25" s="5" t="s">
        <v>250</v>
      </c>
      <c r="U25" s="5" t="s">
        <v>230</v>
      </c>
      <c r="V25" s="62">
        <v>1790</v>
      </c>
      <c r="W25" s="6">
        <f t="shared" si="9"/>
        <v>948.7</v>
      </c>
      <c r="X25" s="20">
        <f t="shared" si="10"/>
        <v>110.35886698074796</v>
      </c>
      <c r="Z25" s="5" t="s">
        <v>274</v>
      </c>
      <c r="AA25" s="5"/>
      <c r="AB25" s="62">
        <v>1522</v>
      </c>
      <c r="AC25" s="60">
        <f t="shared" si="11"/>
        <v>806.66000000000008</v>
      </c>
      <c r="AD25" s="20">
        <f t="shared" si="17"/>
        <v>93.835863432792422</v>
      </c>
      <c r="AF25" s="5" t="s">
        <v>77</v>
      </c>
      <c r="AG25" s="5" t="s">
        <v>144</v>
      </c>
      <c r="AH25" s="62">
        <v>1045</v>
      </c>
      <c r="AI25" s="60">
        <f t="shared" si="12"/>
        <v>601.92000000000007</v>
      </c>
      <c r="AJ25" s="20">
        <f t="shared" si="18"/>
        <v>70.019193857965448</v>
      </c>
    </row>
    <row r="26" spans="1:36" x14ac:dyDescent="0.25">
      <c r="A26" s="5" t="s">
        <v>12</v>
      </c>
      <c r="B26" s="62" t="s">
        <v>78</v>
      </c>
      <c r="C26" s="5" t="s">
        <v>326</v>
      </c>
      <c r="D26" s="21">
        <v>1705</v>
      </c>
      <c r="E26" s="6">
        <f t="shared" si="2"/>
        <v>937.75000000000011</v>
      </c>
      <c r="F26" s="20">
        <v>100</v>
      </c>
      <c r="G26" s="5" t="s">
        <v>59</v>
      </c>
      <c r="H26" s="62">
        <v>1521</v>
      </c>
      <c r="I26" s="6">
        <f t="shared" si="3"/>
        <v>836.55000000000007</v>
      </c>
      <c r="J26" s="20">
        <f t="shared" si="4"/>
        <v>89.20821114369501</v>
      </c>
      <c r="K26" s="5" t="s">
        <v>194</v>
      </c>
      <c r="L26" s="60">
        <v>1691</v>
      </c>
      <c r="M26" s="6">
        <f t="shared" si="5"/>
        <v>946.96</v>
      </c>
      <c r="N26" s="20">
        <f t="shared" si="6"/>
        <v>100.98213809650758</v>
      </c>
      <c r="O26" s="5" t="s">
        <v>226</v>
      </c>
      <c r="P26" s="62">
        <v>2233</v>
      </c>
      <c r="Q26" s="6">
        <f t="shared" si="7"/>
        <v>683.298</v>
      </c>
      <c r="R26" s="20">
        <f t="shared" si="8"/>
        <v>72.865689149560112</v>
      </c>
      <c r="S26" s="20"/>
      <c r="T26" s="5" t="s">
        <v>251</v>
      </c>
      <c r="U26" s="5" t="s">
        <v>230</v>
      </c>
      <c r="V26" s="62">
        <v>1884</v>
      </c>
      <c r="W26" s="6">
        <f t="shared" si="9"/>
        <v>998.5200000000001</v>
      </c>
      <c r="X26" s="20">
        <f t="shared" si="10"/>
        <v>106.48040522527326</v>
      </c>
      <c r="Z26" s="5" t="s">
        <v>275</v>
      </c>
      <c r="AA26" s="5"/>
      <c r="AB26" s="62">
        <v>1605</v>
      </c>
      <c r="AC26" s="60">
        <f t="shared" si="11"/>
        <v>850.65000000000009</v>
      </c>
      <c r="AD26" s="20">
        <f t="shared" si="17"/>
        <v>90.711810183950945</v>
      </c>
      <c r="AF26" s="5" t="s">
        <v>78</v>
      </c>
      <c r="AG26" s="5" t="s">
        <v>144</v>
      </c>
      <c r="AH26" s="62">
        <v>1116</v>
      </c>
      <c r="AI26" s="60">
        <f t="shared" si="12"/>
        <v>642.81600000000003</v>
      </c>
      <c r="AJ26" s="20">
        <f t="shared" si="18"/>
        <v>68.548760330578517</v>
      </c>
    </row>
    <row r="27" spans="1:36" x14ac:dyDescent="0.25">
      <c r="A27" s="5" t="s">
        <v>12</v>
      </c>
      <c r="B27" s="62" t="s">
        <v>79</v>
      </c>
      <c r="C27" s="5" t="s">
        <v>327</v>
      </c>
      <c r="D27" s="21">
        <v>2152</v>
      </c>
      <c r="E27" s="6">
        <f t="shared" si="2"/>
        <v>1183.6000000000001</v>
      </c>
      <c r="F27" s="20">
        <v>100</v>
      </c>
      <c r="G27" s="5" t="s">
        <v>220</v>
      </c>
      <c r="H27" s="62">
        <v>1910</v>
      </c>
      <c r="I27" s="6">
        <f t="shared" si="3"/>
        <v>1050.5</v>
      </c>
      <c r="J27" s="20">
        <f t="shared" si="4"/>
        <v>88.754646840148695</v>
      </c>
      <c r="K27" s="5" t="s">
        <v>194</v>
      </c>
      <c r="L27" s="60">
        <v>2190</v>
      </c>
      <c r="M27" s="6">
        <f t="shared" si="5"/>
        <v>1226.4000000000001</v>
      </c>
      <c r="N27" s="20">
        <f t="shared" si="6"/>
        <v>103.61608651571477</v>
      </c>
      <c r="O27" s="5" t="s">
        <v>167</v>
      </c>
      <c r="P27" s="62">
        <v>2820</v>
      </c>
      <c r="Q27" s="6">
        <f t="shared" si="7"/>
        <v>862.92000000000007</v>
      </c>
      <c r="R27" s="20">
        <f t="shared" si="8"/>
        <v>72.906387293004386</v>
      </c>
      <c r="S27" s="20"/>
      <c r="T27" s="5" t="s">
        <v>252</v>
      </c>
      <c r="U27" s="5" t="s">
        <v>350</v>
      </c>
      <c r="V27" s="62">
        <v>2129</v>
      </c>
      <c r="W27" s="6">
        <f t="shared" si="9"/>
        <v>1128.3699999999999</v>
      </c>
      <c r="X27" s="20">
        <f t="shared" si="10"/>
        <v>95.333727610679261</v>
      </c>
      <c r="Z27" s="5" t="s">
        <v>276</v>
      </c>
      <c r="AA27" s="5"/>
      <c r="AB27" s="62">
        <v>2047</v>
      </c>
      <c r="AC27" s="60">
        <f t="shared" si="11"/>
        <v>1084.9100000000001</v>
      </c>
      <c r="AD27" s="20">
        <f t="shared" si="17"/>
        <v>91.661879013180126</v>
      </c>
      <c r="AF27" s="5" t="s">
        <v>79</v>
      </c>
      <c r="AG27" s="5" t="s">
        <v>144</v>
      </c>
      <c r="AH27" s="62">
        <v>1567</v>
      </c>
      <c r="AI27" s="60">
        <f t="shared" si="12"/>
        <v>902.59199999999998</v>
      </c>
      <c r="AJ27" s="20">
        <f t="shared" si="18"/>
        <v>76.258195336262233</v>
      </c>
    </row>
    <row r="28" spans="1:36" x14ac:dyDescent="0.25">
      <c r="A28" s="5" t="s">
        <v>12</v>
      </c>
      <c r="B28" s="62" t="s">
        <v>80</v>
      </c>
      <c r="C28" s="5" t="s">
        <v>328</v>
      </c>
      <c r="D28" s="21">
        <v>2154</v>
      </c>
      <c r="E28" s="6">
        <f t="shared" si="2"/>
        <v>1184.7</v>
      </c>
      <c r="F28" s="20">
        <v>100</v>
      </c>
      <c r="G28" s="5" t="s">
        <v>221</v>
      </c>
      <c r="H28" s="62">
        <v>2164</v>
      </c>
      <c r="I28" s="6">
        <f t="shared" si="3"/>
        <v>1190.2</v>
      </c>
      <c r="J28" s="20">
        <f t="shared" si="4"/>
        <v>100.46425255338904</v>
      </c>
      <c r="K28" s="5" t="s">
        <v>194</v>
      </c>
      <c r="L28" s="60">
        <v>2111</v>
      </c>
      <c r="M28" s="6">
        <f t="shared" si="5"/>
        <v>1182.1600000000001</v>
      </c>
      <c r="N28" s="20">
        <f t="shared" si="6"/>
        <v>99.785599729889427</v>
      </c>
      <c r="O28" s="5" t="s">
        <v>168</v>
      </c>
      <c r="P28" s="62">
        <v>2876</v>
      </c>
      <c r="Q28" s="6">
        <f t="shared" si="7"/>
        <v>880.05600000000004</v>
      </c>
      <c r="R28" s="20">
        <f t="shared" si="8"/>
        <v>74.285135477336041</v>
      </c>
      <c r="S28" s="20"/>
      <c r="T28" s="5" t="s">
        <v>253</v>
      </c>
      <c r="U28" s="5" t="s">
        <v>230</v>
      </c>
      <c r="V28" s="62">
        <v>2480</v>
      </c>
      <c r="W28" s="6">
        <f t="shared" si="9"/>
        <v>1314.4</v>
      </c>
      <c r="X28" s="20">
        <f t="shared" si="10"/>
        <v>110.94791930446526</v>
      </c>
      <c r="Z28" s="5" t="s">
        <v>277</v>
      </c>
      <c r="AA28" s="5"/>
      <c r="AB28" s="62">
        <v>1955</v>
      </c>
      <c r="AC28" s="60">
        <f t="shared" si="11"/>
        <v>1036.1500000000001</v>
      </c>
      <c r="AD28" s="20">
        <f t="shared" si="17"/>
        <v>87.460960580737748</v>
      </c>
      <c r="AF28" s="5" t="s">
        <v>80</v>
      </c>
      <c r="AG28" s="5" t="s">
        <v>144</v>
      </c>
      <c r="AH28" s="62">
        <v>1548</v>
      </c>
      <c r="AI28" s="60">
        <f t="shared" si="12"/>
        <v>891.64800000000002</v>
      </c>
      <c r="AJ28" s="20">
        <f t="shared" si="18"/>
        <v>75.263611040769817</v>
      </c>
    </row>
    <row r="29" spans="1:36" x14ac:dyDescent="0.25">
      <c r="A29" s="5" t="s">
        <v>12</v>
      </c>
      <c r="B29" s="62" t="s">
        <v>89</v>
      </c>
      <c r="C29" s="5" t="s">
        <v>329</v>
      </c>
      <c r="D29" s="21">
        <v>2418</v>
      </c>
      <c r="E29" s="6">
        <f t="shared" si="2"/>
        <v>1329.9</v>
      </c>
      <c r="F29" s="20">
        <v>100</v>
      </c>
      <c r="G29" s="5" t="s">
        <v>60</v>
      </c>
      <c r="H29" s="62">
        <v>2192</v>
      </c>
      <c r="I29" s="6">
        <f t="shared" si="3"/>
        <v>1205.6000000000001</v>
      </c>
      <c r="J29" s="20">
        <f t="shared" si="4"/>
        <v>90.653432588916459</v>
      </c>
      <c r="K29" s="5" t="s">
        <v>194</v>
      </c>
      <c r="L29" s="60">
        <v>2518</v>
      </c>
      <c r="M29" s="6">
        <f t="shared" si="5"/>
        <v>1410.0800000000002</v>
      </c>
      <c r="N29" s="20">
        <f t="shared" si="6"/>
        <v>106.02902473870218</v>
      </c>
      <c r="O29" s="5" t="s">
        <v>122</v>
      </c>
      <c r="P29" s="62">
        <v>3154</v>
      </c>
      <c r="Q29" s="6">
        <f t="shared" si="7"/>
        <v>965.12400000000025</v>
      </c>
      <c r="R29" s="20">
        <f t="shared" si="8"/>
        <v>72.57117076471917</v>
      </c>
      <c r="S29" s="20"/>
      <c r="T29" s="5" t="s">
        <v>254</v>
      </c>
      <c r="U29" s="5" t="s">
        <v>230</v>
      </c>
      <c r="V29" s="62">
        <v>2726</v>
      </c>
      <c r="W29" s="6">
        <f t="shared" si="9"/>
        <v>1444.78</v>
      </c>
      <c r="X29" s="20">
        <f t="shared" si="10"/>
        <v>108.63824347695315</v>
      </c>
      <c r="Z29" s="5" t="s">
        <v>278</v>
      </c>
      <c r="AA29" s="5"/>
      <c r="AB29" s="62">
        <v>2232</v>
      </c>
      <c r="AC29" s="60">
        <f t="shared" si="11"/>
        <v>1182.96</v>
      </c>
      <c r="AD29" s="20">
        <f t="shared" si="17"/>
        <v>88.951048951048946</v>
      </c>
      <c r="AF29" s="5" t="s">
        <v>89</v>
      </c>
      <c r="AG29" s="5" t="s">
        <v>144</v>
      </c>
      <c r="AH29" s="62">
        <v>1780</v>
      </c>
      <c r="AI29" s="60">
        <f t="shared" si="12"/>
        <v>1025.28</v>
      </c>
      <c r="AJ29" s="20">
        <f t="shared" si="18"/>
        <v>77.094518384840967</v>
      </c>
    </row>
    <row r="30" spans="1:36" x14ac:dyDescent="0.25">
      <c r="A30" s="5" t="s">
        <v>12</v>
      </c>
      <c r="B30" s="62" t="s">
        <v>90</v>
      </c>
      <c r="C30" s="5" t="s">
        <v>330</v>
      </c>
      <c r="D30" s="21">
        <v>2653</v>
      </c>
      <c r="E30" s="6">
        <f t="shared" si="2"/>
        <v>1459.15</v>
      </c>
      <c r="F30" s="20">
        <v>100</v>
      </c>
      <c r="G30" s="5" t="s">
        <v>344</v>
      </c>
      <c r="H30" s="62">
        <v>2688</v>
      </c>
      <c r="I30" s="6">
        <f t="shared" si="3"/>
        <v>1478.4</v>
      </c>
      <c r="J30" s="20">
        <f t="shared" si="4"/>
        <v>101.31926121372031</v>
      </c>
      <c r="K30" s="5" t="s">
        <v>194</v>
      </c>
      <c r="L30" s="60">
        <v>2637</v>
      </c>
      <c r="M30" s="6">
        <f t="shared" si="5"/>
        <v>1476.72</v>
      </c>
      <c r="N30" s="20">
        <f t="shared" si="6"/>
        <v>101.2041256896138</v>
      </c>
      <c r="O30" s="5" t="s">
        <v>227</v>
      </c>
      <c r="P30" s="62">
        <v>3476</v>
      </c>
      <c r="Q30" s="6">
        <f t="shared" si="7"/>
        <v>1063.6559999999999</v>
      </c>
      <c r="R30" s="20">
        <f t="shared" si="8"/>
        <v>72.895589898228408</v>
      </c>
      <c r="S30" s="20"/>
      <c r="T30" s="5" t="s">
        <v>255</v>
      </c>
      <c r="U30" s="5" t="s">
        <v>230</v>
      </c>
      <c r="V30" s="62">
        <v>3019</v>
      </c>
      <c r="W30" s="6">
        <f t="shared" si="9"/>
        <v>1600.0700000000002</v>
      </c>
      <c r="X30" s="20">
        <f t="shared" si="10"/>
        <v>109.65767741493336</v>
      </c>
      <c r="Z30" s="5" t="s">
        <v>279</v>
      </c>
      <c r="AA30" s="5"/>
      <c r="AB30" s="62">
        <v>2401</v>
      </c>
      <c r="AC30" s="60">
        <f t="shared" si="11"/>
        <v>1272.53</v>
      </c>
      <c r="AD30" s="20">
        <f t="shared" si="17"/>
        <v>87.210362197169573</v>
      </c>
      <c r="AF30" s="5" t="s">
        <v>90</v>
      </c>
      <c r="AG30" s="5" t="s">
        <v>144</v>
      </c>
      <c r="AH30" s="62">
        <v>1905</v>
      </c>
      <c r="AI30" s="60">
        <f t="shared" si="12"/>
        <v>1097.28</v>
      </c>
      <c r="AJ30" s="20">
        <f t="shared" si="18"/>
        <v>75.199945173559939</v>
      </c>
    </row>
    <row r="31" spans="1:36" x14ac:dyDescent="0.25">
      <c r="A31" s="5" t="s">
        <v>12</v>
      </c>
      <c r="B31" s="62" t="s">
        <v>83</v>
      </c>
      <c r="C31" s="5" t="s">
        <v>331</v>
      </c>
      <c r="D31" s="21">
        <v>2991</v>
      </c>
      <c r="E31" s="6">
        <f t="shared" si="2"/>
        <v>1645.0500000000002</v>
      </c>
      <c r="F31" s="20">
        <v>100</v>
      </c>
      <c r="G31" s="5" t="s">
        <v>345</v>
      </c>
      <c r="H31" s="62">
        <v>2778</v>
      </c>
      <c r="I31" s="6">
        <f t="shared" si="3"/>
        <v>1527.9</v>
      </c>
      <c r="J31" s="20">
        <f t="shared" si="4"/>
        <v>92.878635907723165</v>
      </c>
      <c r="K31" s="5" t="s">
        <v>194</v>
      </c>
      <c r="L31" s="60">
        <v>3066</v>
      </c>
      <c r="M31" s="6">
        <f t="shared" si="5"/>
        <v>1716.9600000000003</v>
      </c>
      <c r="N31" s="20">
        <f t="shared" si="6"/>
        <v>104.37129570529771</v>
      </c>
      <c r="O31" s="5" t="s">
        <v>169</v>
      </c>
      <c r="P31" s="62">
        <v>4252</v>
      </c>
      <c r="Q31" s="6">
        <f t="shared" si="7"/>
        <v>1301.1120000000001</v>
      </c>
      <c r="R31" s="20">
        <f t="shared" si="8"/>
        <v>79.09255037840795</v>
      </c>
      <c r="S31" s="20"/>
      <c r="T31" s="5" t="s">
        <v>256</v>
      </c>
      <c r="U31" s="5" t="s">
        <v>350</v>
      </c>
      <c r="V31" s="62">
        <v>3124</v>
      </c>
      <c r="W31" s="6">
        <f t="shared" si="9"/>
        <v>1655.72</v>
      </c>
      <c r="X31" s="20">
        <f t="shared" si="10"/>
        <v>100.6486125041792</v>
      </c>
      <c r="Z31" s="5" t="s">
        <v>280</v>
      </c>
      <c r="AA31" s="5"/>
      <c r="AB31" s="62">
        <v>2998</v>
      </c>
      <c r="AC31" s="60">
        <f t="shared" si="11"/>
        <v>1588.94</v>
      </c>
      <c r="AD31" s="20">
        <f t="shared" si="17"/>
        <v>96.589161423664919</v>
      </c>
      <c r="AF31" s="5" t="s">
        <v>83</v>
      </c>
      <c r="AG31" s="5" t="s">
        <v>144</v>
      </c>
      <c r="AH31" s="62">
        <v>2191</v>
      </c>
      <c r="AI31" s="60">
        <f t="shared" si="12"/>
        <v>1262.0160000000001</v>
      </c>
      <c r="AJ31" s="20">
        <f t="shared" si="18"/>
        <v>76.715966080058351</v>
      </c>
    </row>
    <row r="32" spans="1:36" x14ac:dyDescent="0.25">
      <c r="A32" s="5"/>
      <c r="B32" s="62"/>
      <c r="C32" s="5"/>
      <c r="D32" s="21"/>
      <c r="E32" s="6"/>
      <c r="F32" s="20"/>
      <c r="G32" s="5"/>
      <c r="H32" s="62"/>
      <c r="I32" s="6"/>
      <c r="J32" s="20"/>
      <c r="K32" s="5"/>
      <c r="L32" s="60"/>
      <c r="M32" s="6"/>
      <c r="N32" s="20"/>
      <c r="O32" s="5"/>
      <c r="P32" s="62"/>
      <c r="Q32" s="6"/>
      <c r="R32" s="20"/>
      <c r="S32" s="20"/>
      <c r="T32" s="5" t="s">
        <v>242</v>
      </c>
      <c r="U32" s="5"/>
      <c r="V32" s="62"/>
      <c r="W32" s="6"/>
      <c r="X32" s="20"/>
      <c r="Z32" s="5"/>
      <c r="AA32" s="5"/>
      <c r="AB32" s="62"/>
      <c r="AC32" s="60"/>
      <c r="AD32" s="20"/>
      <c r="AF32" s="5"/>
      <c r="AG32" s="5"/>
      <c r="AH32" s="62"/>
      <c r="AI32" s="60"/>
      <c r="AJ32" s="20"/>
    </row>
    <row r="33" spans="1:36" x14ac:dyDescent="0.25">
      <c r="A33" s="5" t="s">
        <v>55</v>
      </c>
      <c r="B33" s="62" t="s">
        <v>91</v>
      </c>
      <c r="C33" s="5" t="s">
        <v>160</v>
      </c>
      <c r="D33" s="21">
        <v>1988</v>
      </c>
      <c r="E33" s="6">
        <f t="shared" si="2"/>
        <v>1093.4000000000001</v>
      </c>
      <c r="F33" s="20">
        <v>100</v>
      </c>
      <c r="G33" s="5" t="s">
        <v>222</v>
      </c>
      <c r="H33" s="62">
        <v>1995</v>
      </c>
      <c r="I33" s="6">
        <f t="shared" si="3"/>
        <v>1097.25</v>
      </c>
      <c r="J33" s="20">
        <f t="shared" si="4"/>
        <v>100.35211267605634</v>
      </c>
      <c r="K33" s="5" t="s">
        <v>195</v>
      </c>
      <c r="L33" s="60">
        <v>1930</v>
      </c>
      <c r="M33" s="6">
        <f t="shared" si="5"/>
        <v>1080.8000000000002</v>
      </c>
      <c r="N33" s="20">
        <f t="shared" si="6"/>
        <v>98.847631241997448</v>
      </c>
      <c r="O33" s="5" t="s">
        <v>170</v>
      </c>
      <c r="P33" s="62">
        <v>2652</v>
      </c>
      <c r="Q33" s="6">
        <f t="shared" si="7"/>
        <v>811.51200000000017</v>
      </c>
      <c r="R33" s="20">
        <f t="shared" si="8"/>
        <v>74.219132979696369</v>
      </c>
      <c r="S33" s="20"/>
      <c r="T33" s="5" t="s">
        <v>257</v>
      </c>
      <c r="U33" s="5" t="s">
        <v>351</v>
      </c>
      <c r="V33" s="62">
        <v>2317</v>
      </c>
      <c r="W33" s="6">
        <f t="shared" si="9"/>
        <v>1228.01</v>
      </c>
      <c r="X33" s="20">
        <f t="shared" si="10"/>
        <v>112.31113956466068</v>
      </c>
      <c r="Z33" s="5" t="s">
        <v>129</v>
      </c>
      <c r="AA33" s="5"/>
      <c r="AB33" s="62">
        <v>2068</v>
      </c>
      <c r="AC33" s="60">
        <f t="shared" si="11"/>
        <v>1096.04</v>
      </c>
      <c r="AD33" s="20">
        <f>AC33*100/E33</f>
        <v>100.24144869215291</v>
      </c>
      <c r="AF33" s="5" t="s">
        <v>91</v>
      </c>
      <c r="AG33" s="5" t="s">
        <v>162</v>
      </c>
      <c r="AH33" s="62">
        <v>1472</v>
      </c>
      <c r="AI33" s="60">
        <f t="shared" si="12"/>
        <v>847.87200000000007</v>
      </c>
      <c r="AJ33" s="20">
        <f>AI33*100/E33</f>
        <v>77.544539967075181</v>
      </c>
    </row>
    <row r="34" spans="1:36" x14ac:dyDescent="0.25">
      <c r="A34" s="5" t="s">
        <v>55</v>
      </c>
      <c r="B34" s="62" t="s">
        <v>92</v>
      </c>
      <c r="C34" s="5" t="s">
        <v>161</v>
      </c>
      <c r="D34" s="21">
        <v>2385</v>
      </c>
      <c r="E34" s="6">
        <f t="shared" si="2"/>
        <v>1311.75</v>
      </c>
      <c r="F34" s="20">
        <v>100</v>
      </c>
      <c r="G34" s="5" t="s">
        <v>223</v>
      </c>
      <c r="H34" s="62">
        <v>2485</v>
      </c>
      <c r="I34" s="6">
        <f t="shared" si="3"/>
        <v>1366.75</v>
      </c>
      <c r="J34" s="20">
        <f t="shared" si="4"/>
        <v>104.19287211740041</v>
      </c>
      <c r="K34" s="5" t="s">
        <v>195</v>
      </c>
      <c r="L34" s="60">
        <v>2307</v>
      </c>
      <c r="M34" s="6">
        <f t="shared" si="5"/>
        <v>1291.92</v>
      </c>
      <c r="N34" s="20">
        <f t="shared" si="6"/>
        <v>98.488279016580904</v>
      </c>
      <c r="O34" s="5" t="s">
        <v>171</v>
      </c>
      <c r="P34" s="62">
        <v>3136</v>
      </c>
      <c r="Q34" s="6">
        <f t="shared" si="7"/>
        <v>959.61599999999999</v>
      </c>
      <c r="R34" s="20">
        <f t="shared" si="8"/>
        <v>73.155403087478561</v>
      </c>
      <c r="S34" s="20"/>
      <c r="T34" s="5" t="s">
        <v>258</v>
      </c>
      <c r="U34" s="5" t="s">
        <v>351</v>
      </c>
      <c r="V34" s="62">
        <v>3112</v>
      </c>
      <c r="W34" s="6">
        <f t="shared" si="9"/>
        <v>1649.3600000000001</v>
      </c>
      <c r="X34" s="20">
        <f t="shared" si="10"/>
        <v>125.73737373737374</v>
      </c>
      <c r="Z34" s="5" t="s">
        <v>130</v>
      </c>
      <c r="AA34" s="5"/>
      <c r="AB34" s="62">
        <v>2730</v>
      </c>
      <c r="AC34" s="60">
        <f t="shared" si="11"/>
        <v>1446.9</v>
      </c>
      <c r="AD34" s="20">
        <f>AC34*100/E34</f>
        <v>110.3030303030303</v>
      </c>
      <c r="AF34" s="5" t="s">
        <v>92</v>
      </c>
      <c r="AG34" s="5" t="s">
        <v>162</v>
      </c>
      <c r="AH34" s="62">
        <v>1870</v>
      </c>
      <c r="AI34" s="60">
        <f t="shared" si="12"/>
        <v>1077.1199999999999</v>
      </c>
      <c r="AJ34" s="20">
        <f>AI34*100/E34</f>
        <v>82.113207547169807</v>
      </c>
    </row>
    <row r="35" spans="1:36" x14ac:dyDescent="0.25">
      <c r="A35" s="5"/>
      <c r="B35" s="62"/>
      <c r="C35" s="5"/>
      <c r="D35" s="21"/>
      <c r="E35" s="6"/>
      <c r="F35" s="20"/>
      <c r="G35" s="5"/>
      <c r="H35" s="62"/>
      <c r="I35" s="6"/>
      <c r="J35" s="20"/>
      <c r="K35" s="5"/>
      <c r="L35" s="60"/>
      <c r="M35" s="6"/>
      <c r="N35" s="20"/>
      <c r="O35" s="5"/>
      <c r="P35" s="62"/>
      <c r="Q35" s="6"/>
      <c r="R35" s="20"/>
      <c r="S35" s="20"/>
      <c r="T35" s="5" t="s">
        <v>242</v>
      </c>
      <c r="U35" s="5"/>
      <c r="V35" s="62"/>
      <c r="W35" s="6"/>
      <c r="X35" s="20"/>
      <c r="Z35" s="5"/>
      <c r="AA35" s="5"/>
      <c r="AB35" s="62"/>
      <c r="AC35" s="60"/>
      <c r="AD35" s="20"/>
      <c r="AF35" s="5"/>
      <c r="AG35" s="5"/>
      <c r="AH35" s="62"/>
      <c r="AI35" s="60"/>
      <c r="AJ35" s="20"/>
    </row>
    <row r="36" spans="1:36" x14ac:dyDescent="0.25">
      <c r="A36" s="5" t="s">
        <v>56</v>
      </c>
      <c r="B36" s="62" t="s">
        <v>91</v>
      </c>
      <c r="C36" s="5" t="s">
        <v>107</v>
      </c>
      <c r="D36" s="21">
        <v>1990</v>
      </c>
      <c r="E36" s="6">
        <f t="shared" si="2"/>
        <v>1094.5</v>
      </c>
      <c r="F36" s="20">
        <v>100</v>
      </c>
      <c r="G36" s="5" t="s">
        <v>62</v>
      </c>
      <c r="H36" s="162">
        <v>1943</v>
      </c>
      <c r="I36" s="6">
        <f t="shared" si="3"/>
        <v>1068.6500000000001</v>
      </c>
      <c r="J36" s="20">
        <f t="shared" si="4"/>
        <v>97.638190954773876</v>
      </c>
      <c r="K36" s="5" t="s">
        <v>196</v>
      </c>
      <c r="L36" s="60">
        <v>1985</v>
      </c>
      <c r="M36" s="6">
        <f t="shared" si="5"/>
        <v>1111.6000000000001</v>
      </c>
      <c r="N36" s="20">
        <f t="shared" si="6"/>
        <v>101.56235724074921</v>
      </c>
      <c r="O36" s="5" t="s">
        <v>127</v>
      </c>
      <c r="P36" s="62">
        <v>2379</v>
      </c>
      <c r="Q36" s="6">
        <f t="shared" si="7"/>
        <v>727.97400000000016</v>
      </c>
      <c r="R36" s="20">
        <f t="shared" si="8"/>
        <v>66.512014618547298</v>
      </c>
      <c r="S36" s="20"/>
      <c r="T36" s="5" t="s">
        <v>259</v>
      </c>
      <c r="U36" s="5" t="s">
        <v>352</v>
      </c>
      <c r="V36" s="162">
        <v>2317</v>
      </c>
      <c r="W36" s="6">
        <f t="shared" ref="W36" si="19">V36-(V36*W$2)</f>
        <v>1228.01</v>
      </c>
      <c r="X36" s="20">
        <f t="shared" ref="X36" si="20">W36*100/E36</f>
        <v>112.19826404751028</v>
      </c>
      <c r="Z36" s="5" t="s">
        <v>281</v>
      </c>
      <c r="AA36" s="5"/>
      <c r="AB36" s="62">
        <v>2118</v>
      </c>
      <c r="AC36" s="60">
        <f t="shared" si="11"/>
        <v>1122.54</v>
      </c>
      <c r="AD36" s="20">
        <f>AC36*100/E36</f>
        <v>102.56190041114664</v>
      </c>
      <c r="AF36" s="5" t="s">
        <v>91</v>
      </c>
      <c r="AG36" s="5" t="s">
        <v>163</v>
      </c>
      <c r="AH36" s="62">
        <v>1611</v>
      </c>
      <c r="AI36" s="60">
        <f t="shared" si="12"/>
        <v>927.93600000000004</v>
      </c>
      <c r="AJ36" s="20">
        <f>AI36*100/E36</f>
        <v>84.78172681589767</v>
      </c>
    </row>
    <row r="37" spans="1:36" x14ac:dyDescent="0.25">
      <c r="A37" s="5" t="s">
        <v>56</v>
      </c>
      <c r="B37" s="62" t="s">
        <v>92</v>
      </c>
      <c r="C37" s="5" t="s">
        <v>108</v>
      </c>
      <c r="D37" s="21">
        <v>2257</v>
      </c>
      <c r="E37" s="6">
        <f t="shared" si="2"/>
        <v>1241.3500000000001</v>
      </c>
      <c r="F37" s="20">
        <f t="shared" ref="F37" si="21">E37*100/M37</f>
        <v>95.137185775597786</v>
      </c>
      <c r="G37" s="5" t="s">
        <v>63</v>
      </c>
      <c r="H37" s="62">
        <v>2119</v>
      </c>
      <c r="I37" s="6">
        <f t="shared" si="3"/>
        <v>1165.45</v>
      </c>
      <c r="J37" s="20">
        <f t="shared" si="4"/>
        <v>93.885688967656165</v>
      </c>
      <c r="K37" s="5" t="s">
        <v>196</v>
      </c>
      <c r="L37" s="60">
        <v>2330</v>
      </c>
      <c r="M37" s="6">
        <f t="shared" si="5"/>
        <v>1304.8000000000002</v>
      </c>
      <c r="N37" s="20">
        <f t="shared" si="6"/>
        <v>105.11137068514118</v>
      </c>
      <c r="O37" s="5" t="s">
        <v>128</v>
      </c>
      <c r="P37" s="62">
        <v>2831</v>
      </c>
      <c r="Q37" s="6">
        <f t="shared" si="7"/>
        <v>866.28600000000006</v>
      </c>
      <c r="R37" s="20">
        <f t="shared" si="8"/>
        <v>69.78579772022394</v>
      </c>
      <c r="S37" s="20"/>
      <c r="T37" s="5" t="s">
        <v>260</v>
      </c>
      <c r="U37" s="5" t="s">
        <v>231</v>
      </c>
      <c r="V37" s="62">
        <v>1935</v>
      </c>
      <c r="W37" s="6">
        <f t="shared" si="9"/>
        <v>1025.5500000000002</v>
      </c>
      <c r="X37" s="20">
        <f t="shared" si="10"/>
        <v>82.615700648487532</v>
      </c>
      <c r="Z37" s="5" t="s">
        <v>282</v>
      </c>
      <c r="AA37" s="5"/>
      <c r="AB37" s="62">
        <v>2412</v>
      </c>
      <c r="AC37" s="60">
        <f t="shared" si="11"/>
        <v>1278.3600000000001</v>
      </c>
      <c r="AD37" s="20">
        <f>AC37*100/E37</f>
        <v>102.98143150602166</v>
      </c>
      <c r="AF37" s="5" t="s">
        <v>92</v>
      </c>
      <c r="AG37" s="5" t="s">
        <v>163</v>
      </c>
      <c r="AH37" s="62">
        <v>1870</v>
      </c>
      <c r="AI37" s="60">
        <f t="shared" si="12"/>
        <v>1077.1199999999999</v>
      </c>
      <c r="AJ37" s="20">
        <f>AI37*100/E37</f>
        <v>86.770048737261831</v>
      </c>
    </row>
    <row r="38" spans="1:36" s="8" customFormat="1" x14ac:dyDescent="0.25">
      <c r="D38" s="63">
        <f>SUM(D6:D37)</f>
        <v>69326</v>
      </c>
      <c r="E38" s="63">
        <f>SUM(E6:E37)</f>
        <v>38129.300000000003</v>
      </c>
      <c r="H38" s="63">
        <f>SUM(H6:H37)</f>
        <v>63493</v>
      </c>
      <c r="I38" s="63">
        <f>SUM(I6:I37)</f>
        <v>34921.15</v>
      </c>
      <c r="L38" s="63">
        <f>SUM(L6:L37)</f>
        <v>68708</v>
      </c>
      <c r="M38" s="63">
        <f>SUM(M6:M37)</f>
        <v>38476.480000000003</v>
      </c>
      <c r="P38" s="63">
        <f>SUM(P6:P37)</f>
        <v>91474</v>
      </c>
      <c r="Q38" s="63">
        <f>SUM(Q6:Q37)</f>
        <v>27991.044000000002</v>
      </c>
      <c r="V38" s="63">
        <f>SUM(V6:V37)</f>
        <v>74856</v>
      </c>
      <c r="W38" s="63">
        <f>SUM(W6:W37)</f>
        <v>39673.680000000008</v>
      </c>
      <c r="AB38" s="114">
        <f>SUM(AB6:AB37)</f>
        <v>67618</v>
      </c>
      <c r="AC38" s="63">
        <f>SUM(AC6:AC37)</f>
        <v>35837.54</v>
      </c>
      <c r="AH38" s="63">
        <f>SUM(AH6:AH37)</f>
        <v>49198</v>
      </c>
      <c r="AI38" s="63">
        <f>SUM(AI6:AI37)</f>
        <v>28338.047999999999</v>
      </c>
    </row>
    <row r="39" spans="1:36" x14ac:dyDescent="0.25">
      <c r="AB39" s="8"/>
      <c r="AC39" s="8"/>
      <c r="AD39" s="8"/>
    </row>
    <row r="40" spans="1:36" x14ac:dyDescent="0.25">
      <c r="A40" s="23" t="s">
        <v>24</v>
      </c>
      <c r="B40" s="24" t="s">
        <v>146</v>
      </c>
      <c r="C40" s="24" t="s">
        <v>23</v>
      </c>
      <c r="H40" s="161" t="s">
        <v>284</v>
      </c>
      <c r="P40" s="161" t="s">
        <v>284</v>
      </c>
      <c r="V40" s="161" t="s">
        <v>284</v>
      </c>
      <c r="AB40" s="161" t="s">
        <v>284</v>
      </c>
    </row>
    <row r="41" spans="1:36" x14ac:dyDescent="0.25">
      <c r="A41" s="5" t="s">
        <v>15</v>
      </c>
      <c r="B41" s="21">
        <f>D38</f>
        <v>69326</v>
      </c>
      <c r="C41" s="81">
        <v>100</v>
      </c>
    </row>
    <row r="42" spans="1:36" x14ac:dyDescent="0.25">
      <c r="A42" s="5" t="s">
        <v>16</v>
      </c>
      <c r="B42" s="21">
        <f>H38</f>
        <v>63493</v>
      </c>
      <c r="C42" s="81">
        <f>B42*100/B$41</f>
        <v>91.586129302137721</v>
      </c>
      <c r="E42" s="156"/>
    </row>
    <row r="43" spans="1:36" x14ac:dyDescent="0.25">
      <c r="A43" s="5" t="s">
        <v>17</v>
      </c>
      <c r="B43" s="21">
        <f>L38</f>
        <v>68708</v>
      </c>
      <c r="C43" s="81">
        <f t="shared" ref="C43:C47" si="22">B43*100/B$41</f>
        <v>99.108559559184144</v>
      </c>
    </row>
    <row r="44" spans="1:36" x14ac:dyDescent="0.25">
      <c r="A44" s="5" t="s">
        <v>18</v>
      </c>
      <c r="B44" s="21">
        <f>P38</f>
        <v>91474</v>
      </c>
      <c r="C44" s="81">
        <f t="shared" si="22"/>
        <v>131.94760984334883</v>
      </c>
    </row>
    <row r="45" spans="1:36" x14ac:dyDescent="0.25">
      <c r="A45" s="5" t="s">
        <v>21</v>
      </c>
      <c r="B45" s="21">
        <f>V38</f>
        <v>74856</v>
      </c>
      <c r="C45" s="81">
        <f t="shared" si="22"/>
        <v>107.97680523901566</v>
      </c>
    </row>
    <row r="46" spans="1:36" x14ac:dyDescent="0.25">
      <c r="A46" s="5" t="s">
        <v>97</v>
      </c>
      <c r="B46" s="21">
        <f>AB38</f>
        <v>67618</v>
      </c>
      <c r="C46" s="81">
        <f t="shared" si="22"/>
        <v>97.536277875544528</v>
      </c>
      <c r="D46" s="8"/>
    </row>
    <row r="47" spans="1:36" x14ac:dyDescent="0.25">
      <c r="A47" s="5" t="s">
        <v>145</v>
      </c>
      <c r="B47" s="21">
        <f>AH38</f>
        <v>49198</v>
      </c>
      <c r="C47" s="81">
        <f t="shared" si="22"/>
        <v>70.966159882295244</v>
      </c>
      <c r="D47" s="8"/>
    </row>
    <row r="48" spans="1:36" x14ac:dyDescent="0.25">
      <c r="C48" s="8"/>
    </row>
    <row r="49" spans="1:3" x14ac:dyDescent="0.25">
      <c r="A49" s="23" t="s">
        <v>24</v>
      </c>
      <c r="B49" s="24" t="s">
        <v>147</v>
      </c>
      <c r="C49" s="24" t="s">
        <v>23</v>
      </c>
    </row>
    <row r="50" spans="1:3" x14ac:dyDescent="0.25">
      <c r="A50" s="5" t="s">
        <v>15</v>
      </c>
      <c r="B50" s="21">
        <f>E38</f>
        <v>38129.300000000003</v>
      </c>
      <c r="C50" s="81">
        <v>100</v>
      </c>
    </row>
    <row r="51" spans="1:3" x14ac:dyDescent="0.25">
      <c r="A51" s="5" t="s">
        <v>16</v>
      </c>
      <c r="B51" s="21">
        <f>I38</f>
        <v>34921.15</v>
      </c>
      <c r="C51" s="81">
        <f>B51*100/B$50</f>
        <v>91.586129302137721</v>
      </c>
    </row>
    <row r="52" spans="1:3" x14ac:dyDescent="0.25">
      <c r="A52" s="5" t="s">
        <v>17</v>
      </c>
      <c r="B52" s="21">
        <f>M38</f>
        <v>38476.480000000003</v>
      </c>
      <c r="C52" s="81">
        <f t="shared" ref="C52:C56" si="23">B52*100/B$50</f>
        <v>100.91053336935113</v>
      </c>
    </row>
    <row r="53" spans="1:3" x14ac:dyDescent="0.25">
      <c r="A53" s="5" t="s">
        <v>18</v>
      </c>
      <c r="B53" s="21">
        <f>Q38</f>
        <v>27991.044000000002</v>
      </c>
      <c r="C53" s="81">
        <f t="shared" si="23"/>
        <v>73.410852021935895</v>
      </c>
    </row>
    <row r="54" spans="1:3" x14ac:dyDescent="0.25">
      <c r="A54" s="5" t="s">
        <v>21</v>
      </c>
      <c r="B54" s="21">
        <f>W38</f>
        <v>39673.680000000008</v>
      </c>
      <c r="C54" s="81">
        <f t="shared" si="23"/>
        <v>104.05037595759693</v>
      </c>
    </row>
    <row r="55" spans="1:3" x14ac:dyDescent="0.25">
      <c r="A55" s="5" t="s">
        <v>97</v>
      </c>
      <c r="B55" s="21">
        <f>AC38</f>
        <v>35837.54</v>
      </c>
      <c r="C55" s="81">
        <f t="shared" si="23"/>
        <v>93.989504134615629</v>
      </c>
    </row>
    <row r="56" spans="1:3" x14ac:dyDescent="0.25">
      <c r="A56" s="5" t="s">
        <v>145</v>
      </c>
      <c r="B56" s="21">
        <f>AI38</f>
        <v>28338.047999999999</v>
      </c>
      <c r="C56" s="81">
        <f t="shared" si="23"/>
        <v>74.320923804003741</v>
      </c>
    </row>
  </sheetData>
  <sortState xmlns:xlrd2="http://schemas.microsoft.com/office/spreadsheetml/2017/richdata2" ref="A6:X29">
    <sortCondition ref="A6:A29"/>
  </sortState>
  <mergeCells count="7">
    <mergeCell ref="AF4:AJ4"/>
    <mergeCell ref="Z4:AD4"/>
    <mergeCell ref="C4:F4"/>
    <mergeCell ref="U4:X4"/>
    <mergeCell ref="O4:R4"/>
    <mergeCell ref="G4:J4"/>
    <mergeCell ref="K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3</vt:i4>
      </vt:variant>
    </vt:vector>
  </HeadingPairs>
  <TitlesOfParts>
    <vt:vector size="7" baseType="lpstr">
      <vt:lpstr>Sammenligning VINTER</vt:lpstr>
      <vt:lpstr>Preordretilbud vinter 24</vt:lpstr>
      <vt:lpstr>BONUSTABELLER</vt:lpstr>
      <vt:lpstr>Datablad VINTER- IKKE RØR</vt:lpstr>
      <vt:lpstr>BONUSTABELLER!Utskriftsområde</vt:lpstr>
      <vt:lpstr>'Preordretilbud vinter 24'!Utskriftsområde</vt:lpstr>
      <vt:lpstr>'Sammenligning VINTER'!Utskriftsområde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 Holmberg</cp:lastModifiedBy>
  <cp:lastPrinted>2024-05-30T09:17:51Z</cp:lastPrinted>
  <dcterms:created xsi:type="dcterms:W3CDTF">2013-09-02T10:56:17Z</dcterms:created>
  <dcterms:modified xsi:type="dcterms:W3CDTF">2024-11-05T13:11:53Z</dcterms:modified>
</cp:coreProperties>
</file>